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luic\Desktop\Objave\Skupština 2-5-2019\"/>
    </mc:Choice>
  </mc:AlternateContent>
  <xr:revisionPtr revIDLastSave="0" documentId="8_{AAE21FFD-D844-4DCE-8BC2-A5928C296C4F}" xr6:coauthVersionLast="41" xr6:coauthVersionMax="41" xr10:uidLastSave="{00000000-0000-0000-0000-000000000000}"/>
  <bookViews>
    <workbookView xWindow="-120" yWindow="-120" windowWidth="29040" windowHeight="15840" tabRatio="882" xr2:uid="{00000000-000D-0000-FFFF-FFFF00000000}"/>
  </bookViews>
  <sheets>
    <sheet name="TABLICA _ ZGRADE" sheetId="22" r:id="rId1"/>
    <sheet name="ETALON" sheetId="15" state="hidden" r:id="rId2"/>
    <sheet name="KOEFICIJENTI" sheetId="16" state="hidden" r:id="rId3"/>
    <sheet name="KOEF PRIHOD" sheetId="20" state="hidden" r:id="rId4"/>
    <sheet name="HNB" sheetId="17" state="hidden" r:id="rId5"/>
    <sheet name="List1" sheetId="11" state="hidden" r:id="rId6"/>
    <sheet name="List2" sheetId="23" r:id="rId7"/>
  </sheets>
  <externalReferences>
    <externalReference r:id="rId8"/>
  </externalReferences>
  <definedNames>
    <definedName name="Dovrsenost" localSheetId="3">#REF!</definedName>
    <definedName name="Dovrsenost" localSheetId="2">#REF!</definedName>
    <definedName name="Dovrsenost">#REF!</definedName>
    <definedName name="fdfdsfs">#REF!</definedName>
    <definedName name="gdfgdfgdf">#REF!</definedName>
    <definedName name="Mjesto" localSheetId="3">#REF!</definedName>
    <definedName name="Mjesto" localSheetId="2">#REF!</definedName>
    <definedName name="Mjesto">#REF!</definedName>
    <definedName name="Mjesto1" localSheetId="3">#REF!</definedName>
    <definedName name="Mjesto1" localSheetId="2">#REF!</definedName>
    <definedName name="Mjesto1">#REF!</definedName>
    <definedName name="Nacin" localSheetId="3">#REF!</definedName>
    <definedName name="Nacin" localSheetId="2">#REF!</definedName>
    <definedName name="Nacin">#REF!</definedName>
    <definedName name="ngp">[1]POVRSINA!$H$26</definedName>
    <definedName name="NVO">[1]PROCJENA!$E$24</definedName>
    <definedName name="NVVU">[1]PROCJENA!$E$34</definedName>
    <definedName name="_xlnm.Print_Area" localSheetId="0">'TABLICA _ ZGRADE'!$A$1:$Q$105</definedName>
    <definedName name="Polozaj" localSheetId="3">#REF!</definedName>
    <definedName name="Polozaj" localSheetId="2">#REF!</definedName>
    <definedName name="Polozaj">#REF!</definedName>
    <definedName name="PRIK">[1]PROCJENA!$E$9</definedName>
    <definedName name="qwerwqer">#REF!</definedName>
    <definedName name="Regija" localSheetId="3">#REF!</definedName>
    <definedName name="Regija" localSheetId="2">#REF!</definedName>
    <definedName name="Regija">#REF!</definedName>
    <definedName name="SVO">[1]PROCJENA!$E$25</definedName>
    <definedName name="SVVU">[1]PROCJENA!$E$35</definedName>
    <definedName name="TV">[1]PROCJENA!$E$47</definedName>
    <definedName name="Utrzivo" localSheetId="3">#REF!</definedName>
    <definedName name="Utrzivo" localSheetId="2">#REF!</definedName>
    <definedName name="Utrzivo">#REF!</definedName>
    <definedName name="Vrsta" localSheetId="3">#REF!</definedName>
    <definedName name="Vrsta" localSheetId="2">#REF!</definedName>
    <definedName name="Vrsta">#REF!</definedName>
    <definedName name="ZEM">[1]PROCJENA!$E$6</definedName>
    <definedName name="Zupanija" localSheetId="3">#REF!</definedName>
    <definedName name="Zupanija" localSheetId="2">#REF!</definedName>
    <definedName name="Zupanij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3" i="11" l="1"/>
  <c r="F113" i="11"/>
  <c r="H113" i="11"/>
  <c r="G113" i="11"/>
  <c r="M14" i="16"/>
  <c r="M9" i="16"/>
  <c r="B31" i="11" l="1"/>
  <c r="B33" i="11"/>
  <c r="C33" i="11" s="1"/>
  <c r="B34" i="11"/>
  <c r="C34" i="11" s="1"/>
  <c r="B35" i="11"/>
  <c r="C35" i="11" s="1"/>
  <c r="B36" i="11"/>
  <c r="C36" i="11" s="1"/>
  <c r="D36" i="11" s="1"/>
  <c r="B41" i="11"/>
  <c r="B43" i="11"/>
  <c r="C43" i="11" s="1"/>
  <c r="B44" i="11"/>
  <c r="C44" i="11" s="1"/>
  <c r="D44" i="11" s="1"/>
  <c r="B45" i="11"/>
  <c r="C45" i="11" s="1"/>
  <c r="B46" i="11"/>
  <c r="C46" i="11" s="1"/>
  <c r="B37" i="11" l="1"/>
  <c r="B47" i="11"/>
  <c r="D43" i="11"/>
  <c r="D47" i="11" s="1"/>
  <c r="C47" i="11"/>
  <c r="C48" i="11" s="1"/>
  <c r="D34" i="11"/>
  <c r="D45" i="11"/>
  <c r="C37" i="11"/>
  <c r="C38" i="11" s="1"/>
  <c r="D33" i="11"/>
  <c r="D37" i="11" s="1"/>
  <c r="D46" i="11"/>
  <c r="D35" i="11"/>
  <c r="D10" i="15" l="1"/>
  <c r="J25" i="15" l="1"/>
  <c r="J18" i="15"/>
  <c r="J27" i="15"/>
  <c r="J17" i="15"/>
  <c r="J24" i="15"/>
  <c r="J16" i="15"/>
  <c r="J23" i="15"/>
  <c r="J15" i="15"/>
  <c r="J22" i="15"/>
  <c r="J26" i="15"/>
  <c r="J21" i="15"/>
  <c r="J20" i="15"/>
  <c r="J19" i="15"/>
  <c r="H5" i="15" l="1"/>
  <c r="H4" i="15"/>
  <c r="B112" i="11" l="1"/>
  <c r="B111" i="11"/>
  <c r="B110" i="11"/>
  <c r="B109" i="11"/>
  <c r="B108" i="11"/>
  <c r="B106" i="11"/>
  <c r="B105" i="11"/>
  <c r="B103" i="11"/>
  <c r="M2" i="20" l="1"/>
  <c r="N2" i="20" s="1"/>
  <c r="R2" i="20"/>
  <c r="M19" i="16"/>
  <c r="N19" i="16" l="1"/>
  <c r="O19" i="16" l="1"/>
  <c r="Q19" i="16" s="1"/>
  <c r="N14" i="16"/>
  <c r="N9" i="16" l="1"/>
  <c r="O9" i="16" l="1"/>
  <c r="Q9" i="16" s="1"/>
  <c r="O2" i="20"/>
  <c r="K2" i="20" s="1"/>
  <c r="AC16" i="15" l="1"/>
  <c r="AC17" i="15"/>
  <c r="AC18" i="15"/>
  <c r="AC19" i="15"/>
  <c r="AC20" i="15"/>
  <c r="AC21" i="15"/>
  <c r="AC22" i="15"/>
  <c r="AC23" i="15"/>
  <c r="AC24" i="15"/>
  <c r="AC25" i="15"/>
  <c r="AC26" i="15"/>
  <c r="AC27" i="15"/>
  <c r="AC15" i="15"/>
  <c r="F37" i="15"/>
  <c r="F38" i="15" s="1"/>
  <c r="J33" i="15"/>
  <c r="I33" i="15"/>
  <c r="H33" i="15"/>
  <c r="F33" i="15"/>
  <c r="D31" i="15" s="1"/>
  <c r="J35" i="15" l="1"/>
  <c r="J37" i="15" s="1"/>
  <c r="J38" i="15" s="1"/>
  <c r="I35" i="15"/>
  <c r="I37" i="15" s="1"/>
  <c r="I38" i="15" s="1"/>
  <c r="H35" i="15"/>
  <c r="H37" i="15" s="1"/>
  <c r="H38" i="15" s="1"/>
  <c r="J8" i="15"/>
  <c r="J10" i="15" l="1"/>
  <c r="K8" i="15"/>
  <c r="O14" i="16"/>
  <c r="Q14" i="16" s="1"/>
  <c r="K10" i="15" l="1"/>
</calcChain>
</file>

<file path=xl/sharedStrings.xml><?xml version="1.0" encoding="utf-8"?>
<sst xmlns="http://schemas.openxmlformats.org/spreadsheetml/2006/main" count="564" uniqueCount="508">
  <si>
    <t>-</t>
  </si>
  <si>
    <t>g.</t>
  </si>
  <si>
    <t>1 € =</t>
  </si>
  <si>
    <t>koef.</t>
  </si>
  <si>
    <t>električna energija</t>
  </si>
  <si>
    <t>vodovod</t>
  </si>
  <si>
    <t>kanalizacija</t>
  </si>
  <si>
    <t>- gradski vodovod</t>
  </si>
  <si>
    <t>- bunar</t>
  </si>
  <si>
    <t>- gradska odvodnja</t>
  </si>
  <si>
    <t>- septička jama</t>
  </si>
  <si>
    <t>telefon</t>
  </si>
  <si>
    <t>plin</t>
  </si>
  <si>
    <t>gradsko grijanje - toplana</t>
  </si>
  <si>
    <t>Opis</t>
  </si>
  <si>
    <t>R.br.</t>
  </si>
  <si>
    <t>etaža</t>
  </si>
  <si>
    <t>podrum</t>
  </si>
  <si>
    <t>prizemlje</t>
  </si>
  <si>
    <t>zadnja etaža</t>
  </si>
  <si>
    <t>I kat - predzadnja etaža</t>
  </si>
  <si>
    <t>KOEFICIJENT ORIJENTACIJE STANA</t>
  </si>
  <si>
    <t>k.k.</t>
  </si>
  <si>
    <t>orijentacija stana</t>
  </si>
  <si>
    <t>jednostrano</t>
  </si>
  <si>
    <t>ugaono - dvostrano</t>
  </si>
  <si>
    <t>dvostrano - poprečno</t>
  </si>
  <si>
    <t>KOEFICIJENT KATNOSTI STANA</t>
  </si>
  <si>
    <t>k.o.</t>
  </si>
  <si>
    <t>KOEFICIJENT GEOGRAFSKOG POLOŽAJA STANA (dnevni boravak)</t>
  </si>
  <si>
    <t>položaj stana</t>
  </si>
  <si>
    <t>k.gps</t>
  </si>
  <si>
    <t>sjever, sjeverozapad ili sjeveroistok</t>
  </si>
  <si>
    <t>istok ili zapad</t>
  </si>
  <si>
    <t>jug, jugozapad ili jugoistok</t>
  </si>
  <si>
    <t>KOEFICIJENT UTJECAJA OKOLIŠA (pogled na zelenilo, urbani okoliš)</t>
  </si>
  <si>
    <t>ispod standarda</t>
  </si>
  <si>
    <t>prosječni standard</t>
  </si>
  <si>
    <t>optimalni standard</t>
  </si>
  <si>
    <t>k uo</t>
  </si>
  <si>
    <t>KOEFICIJENT UTJECAJA SMANJENOG KONFORA STANOVANJA (prolaz ispod zgrade, blizina kotlovnice, trafostanice, susjedne građevine, usjeka, zasjeka)</t>
  </si>
  <si>
    <t>k sks</t>
  </si>
  <si>
    <t>pod utjecajem</t>
  </si>
  <si>
    <t>nije pod utjecajem</t>
  </si>
  <si>
    <t>1 KATEGORIJA ZEMLJIŠTA</t>
  </si>
  <si>
    <t>3 KATEGORIJA ZEMLJIŠTA</t>
  </si>
  <si>
    <t>2 KATEGORIJA ZEMLJIŠTA</t>
  </si>
  <si>
    <t>4 KATEGORIJA ZEMLJIŠTA</t>
  </si>
  <si>
    <t>UMANJENJE</t>
  </si>
  <si>
    <t>SADAŠNJA</t>
  </si>
  <si>
    <t>NOVO</t>
  </si>
  <si>
    <t>OBITELJSKA KUĆA</t>
  </si>
  <si>
    <t>nema</t>
  </si>
  <si>
    <t>IZRAČUN ETALONSKE VRIJEDNOSTI GRAĐENJA</t>
  </si>
  <si>
    <t>Tip</t>
  </si>
  <si>
    <r>
      <t>Kn/m</t>
    </r>
    <r>
      <rPr>
        <vertAlign val="superscript"/>
        <sz val="10"/>
        <rFont val="Calibri"/>
        <family val="2"/>
        <charset val="238"/>
        <scheme val="minor"/>
      </rPr>
      <t>2</t>
    </r>
  </si>
  <si>
    <t>Bilten 2008.g.</t>
  </si>
  <si>
    <t>Etalon 2008.g.</t>
  </si>
  <si>
    <t>k=</t>
  </si>
  <si>
    <t>Tip IV - objekt u nizu; slobodnostojeća kuća P+1</t>
  </si>
  <si>
    <t>Tip I - Stambeno-poslovna zgrada (manja kvaliteta)</t>
  </si>
  <si>
    <t>Tip II - Stambeno-poslovna zgrada (srednja kvaliteta)</t>
  </si>
  <si>
    <t>Tip III - Stambeno-poslovna zgrada (visoka kvaliteta)</t>
  </si>
  <si>
    <t>UKUPNO (korig.)</t>
  </si>
  <si>
    <r>
      <t>k</t>
    </r>
    <r>
      <rPr>
        <vertAlign val="subscript"/>
        <sz val="11"/>
        <rFont val="Calibri"/>
        <family val="2"/>
        <charset val="238"/>
        <scheme val="minor"/>
      </rPr>
      <t>u</t>
    </r>
    <r>
      <rPr>
        <sz val="11"/>
        <rFont val="Calibri"/>
        <family val="2"/>
        <charset val="238"/>
        <scheme val="minor"/>
      </rPr>
      <t>=</t>
    </r>
  </si>
  <si>
    <r>
      <rPr>
        <sz val="10"/>
        <rFont val="Calibri"/>
        <family val="2"/>
        <charset val="238"/>
      </rPr>
      <t>€</t>
    </r>
    <r>
      <rPr>
        <sz val="10"/>
        <rFont val="Calibri"/>
        <family val="2"/>
        <charset val="238"/>
        <scheme val="minor"/>
      </rPr>
      <t>/m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</si>
  <si>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k</t>
    </r>
    <r>
      <rPr>
        <vertAlign val="subscript"/>
        <sz val="10"/>
        <rFont val="Calibri"/>
        <family val="2"/>
        <charset val="238"/>
        <scheme val="minor"/>
      </rPr>
      <t>u</t>
    </r>
    <r>
      <rPr>
        <sz val="10"/>
        <rFont val="Calibri"/>
        <family val="2"/>
        <charset val="238"/>
        <scheme val="minor"/>
      </rPr>
      <t xml:space="preserve"> - korekcijski faktor umanjenja etalonske vrijednosti</t>
    </r>
  </si>
  <si>
    <t>CIJENA PRIKLJUČENJA OBJEKTA NA INFRASTRUKTURU</t>
  </si>
  <si>
    <t>ULAZNI PODACI</t>
  </si>
  <si>
    <t>PODACI O NEKRETNINI:</t>
  </si>
  <si>
    <t>- godina izgradnje</t>
  </si>
  <si>
    <t>- rekonstrukcija/dogradnja</t>
  </si>
  <si>
    <r>
      <t>m</t>
    </r>
    <r>
      <rPr>
        <vertAlign val="superscript"/>
        <sz val="10"/>
        <rFont val="Arial"/>
        <family val="2"/>
        <charset val="238"/>
      </rPr>
      <t>2</t>
    </r>
  </si>
  <si>
    <t>Bolnice</t>
  </si>
  <si>
    <t>Osnovne škole i opće sr. Škole</t>
  </si>
  <si>
    <t>Srednje strukovne škole</t>
  </si>
  <si>
    <r>
      <t xml:space="preserve">Vrtići </t>
    </r>
    <r>
      <rPr>
        <sz val="12"/>
        <rFont val="Calibri"/>
        <family val="2"/>
        <charset val="238"/>
        <scheme val="minor"/>
      </rPr>
      <t>(sr. stand.)</t>
    </r>
  </si>
  <si>
    <r>
      <t xml:space="preserve">Poslovne zgrade </t>
    </r>
    <r>
      <rPr>
        <sz val="12"/>
        <rFont val="Calibri"/>
        <family val="2"/>
        <charset val="238"/>
        <scheme val="minor"/>
      </rPr>
      <t>(sr. stand.)</t>
    </r>
  </si>
  <si>
    <t xml:space="preserve">Športske dvorane </t>
  </si>
  <si>
    <r>
      <t xml:space="preserve">Obiteljske kuće </t>
    </r>
    <r>
      <rPr>
        <sz val="12"/>
        <rFont val="Calibri"/>
        <family val="2"/>
        <charset val="238"/>
        <scheme val="minor"/>
      </rPr>
      <t>(jedn. stand.)</t>
    </r>
  </si>
  <si>
    <r>
      <t xml:space="preserve">Obiteljske kuće </t>
    </r>
    <r>
      <rPr>
        <sz val="12"/>
        <rFont val="Calibri"/>
        <family val="2"/>
        <charset val="238"/>
        <scheme val="minor"/>
      </rPr>
      <t>(visoki stand. - vile)</t>
    </r>
  </si>
  <si>
    <r>
      <t xml:space="preserve">Stambeni nizovi </t>
    </r>
    <r>
      <rPr>
        <sz val="12"/>
        <rFont val="Calibri"/>
        <family val="2"/>
        <charset val="238"/>
        <scheme val="minor"/>
      </rPr>
      <t>(sred. stand.)</t>
    </r>
  </si>
  <si>
    <r>
      <t xml:space="preserve">Višestambene zgrade </t>
    </r>
    <r>
      <rPr>
        <sz val="12"/>
        <rFont val="Calibri"/>
        <family val="2"/>
        <charset val="238"/>
        <scheme val="minor"/>
      </rPr>
      <t>(sred. stand.)</t>
    </r>
  </si>
  <si>
    <t>Domovi za starije</t>
  </si>
  <si>
    <r>
      <t xml:space="preserve">Hoteli </t>
    </r>
    <r>
      <rPr>
        <sz val="12"/>
        <rFont val="Calibri"/>
        <family val="2"/>
        <charset val="238"/>
        <scheme val="minor"/>
      </rPr>
      <t>(sred. stand.)</t>
    </r>
  </si>
  <si>
    <t>Industrijski proizvodni objekti</t>
  </si>
  <si>
    <t>Građ. Jama</t>
  </si>
  <si>
    <t>Vanjski zidovi</t>
  </si>
  <si>
    <t>Unutar. Zidovi</t>
  </si>
  <si>
    <t>Stropovi</t>
  </si>
  <si>
    <t>Krovovi</t>
  </si>
  <si>
    <t>Temelji</t>
  </si>
  <si>
    <t>Građ. Ugradnje</t>
  </si>
  <si>
    <t>Ostale konstr.</t>
  </si>
  <si>
    <t>Odvod, voda, plin</t>
  </si>
  <si>
    <t>Grijanje</t>
  </si>
  <si>
    <t>Instal. Obrade zraka</t>
  </si>
  <si>
    <t>Jaka struja</t>
  </si>
  <si>
    <t>TK i informat.</t>
  </si>
  <si>
    <t>Transport uređaji</t>
  </si>
  <si>
    <t>Posebna postr. Za korištenje</t>
  </si>
  <si>
    <t>Automat. Zgrade</t>
  </si>
  <si>
    <t>Ostale instal.</t>
  </si>
  <si>
    <t>GRUPA TROŠKOVA</t>
  </si>
  <si>
    <t xml:space="preserve">min. </t>
  </si>
  <si>
    <t>srednje</t>
  </si>
  <si>
    <t>max.</t>
  </si>
  <si>
    <t>TROŠKOVI GRAĐENJA</t>
  </si>
  <si>
    <t>TIP I</t>
  </si>
  <si>
    <t>TIP II</t>
  </si>
  <si>
    <t>TIP III</t>
  </si>
  <si>
    <t>TIP IV</t>
  </si>
  <si>
    <t>ODABIR</t>
  </si>
  <si>
    <t>IZRAČUN TROŠKOVA GRAĐENJA</t>
  </si>
  <si>
    <t>korekcija:</t>
  </si>
  <si>
    <t>korigirana cijena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</si>
  <si>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</si>
  <si>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</si>
  <si>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</si>
  <si>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</si>
  <si>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</si>
  <si>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</si>
  <si>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</si>
  <si>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</si>
  <si>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</si>
  <si>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</si>
  <si>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</si>
  <si>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</si>
  <si>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</si>
  <si>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početna cijena</t>
  </si>
  <si>
    <t>površina rekonstr. :</t>
  </si>
  <si>
    <r>
      <t xml:space="preserve">g. </t>
    </r>
    <r>
      <rPr>
        <sz val="8"/>
        <rFont val="Calibri"/>
        <family val="2"/>
        <charset val="238"/>
        <scheme val="minor"/>
      </rPr>
      <t xml:space="preserve"> ……….....……</t>
    </r>
  </si>
  <si>
    <t>Zgrada - građevinska konstrukcija (%)</t>
  </si>
  <si>
    <t>Instalacije (%)</t>
  </si>
  <si>
    <t>UKUPNO (%)</t>
  </si>
  <si>
    <t>pravilan</t>
  </si>
  <si>
    <t>uređen</t>
  </si>
  <si>
    <t>Tablica s predvidivim ostatkom održivog vijeka korištenja (OOVK)</t>
  </si>
  <si>
    <t>procijenjena daljnja uporabivost objekta ovisno od gospodarskog očekivanja i građevinskih datosti</t>
  </si>
  <si>
    <t>relativna starost (G/OVK) u % održivog vijeka korištenja</t>
  </si>
  <si>
    <t>Uporabivost u potpunosti i dugoročno dana/osigurana</t>
  </si>
  <si>
    <t>Uporabivost u dovoljna i dugoročnije dana/osigurana na dulji rok</t>
  </si>
  <si>
    <t>Uporabivost smanjena ali srednjoročno dana /osigurana</t>
  </si>
  <si>
    <t xml:space="preserve">Uporabivost ograničena dana/osigurana </t>
  </si>
  <si>
    <t xml:space="preserve">Uporabivost kratkoročno dana/osigurana najviše </t>
  </si>
  <si>
    <t>faktor korištenja (FK)</t>
  </si>
  <si>
    <t>predvidivi ostatak održivog vijeka korištenja u % održivog vijeka korištenja</t>
  </si>
  <si>
    <t>FK matrica</t>
  </si>
  <si>
    <t>A – lokacija/tržište</t>
  </si>
  <si>
    <t>B – zgrada općenito</t>
  </si>
  <si>
    <t>C – stanje zgrade</t>
  </si>
  <si>
    <t>Faktor korištenja zgrade (FK)</t>
  </si>
  <si>
    <t>• optimalna lokacija*</t>
  </si>
  <si>
    <t>vrlo dobra infrastruktura</t>
  </si>
  <si>
    <t>• nema oštećenja</t>
  </si>
  <si>
    <t>• velika potražnja za vrstom objekta</t>
  </si>
  <si>
    <t>• vrlo dobro oblikovanje</t>
  </si>
  <si>
    <t>• puna stabilnost</t>
  </si>
  <si>
    <t>• skoro nema ponude</t>
  </si>
  <si>
    <t>• dobra prostorna organizacija</t>
  </si>
  <si>
    <t>• puna uporabivost</t>
  </si>
  <si>
    <t>• visoka fleksibilnost</t>
  </si>
  <si>
    <t>• daljnje korištenje nije smanjeno</t>
  </si>
  <si>
    <t>Uporabivost dovoljna i dugoročnije dana/osigurana</t>
  </si>
  <si>
    <t>• dobra lokacija*</t>
  </si>
  <si>
    <t>• mala oštećenja</t>
  </si>
  <si>
    <t>• redovita potražnja za vrstom objekta</t>
  </si>
  <si>
    <t>• dobro oblikovanje</t>
  </si>
  <si>
    <t>• mala ponuda</t>
  </si>
  <si>
    <t>• još dobra uporabivost</t>
  </si>
  <si>
    <t>• daljnje korištenje jedva smanjeno</t>
  </si>
  <si>
    <t>• dovoljna fleksibilnost</t>
  </si>
  <si>
    <t>Uporabivost smanjena, ali srednjoročno dana/osigurana</t>
  </si>
  <si>
    <t>• srednja lokacija*</t>
  </si>
  <si>
    <t>dovoljna infrastruktura</t>
  </si>
  <si>
    <t>• jasna oštećenja</t>
  </si>
  <si>
    <t>• još postoji potražnja za vrstom objekta</t>
  </si>
  <si>
    <t>• prosječno oblikovanje</t>
  </si>
  <si>
    <t>• smanjena stabilnost</t>
  </si>
  <si>
    <t>• prosječna prostorna organizacija</t>
  </si>
  <si>
    <t>• prosječna uporabivost</t>
  </si>
  <si>
    <t>• dovoljna ponuda</t>
  </si>
  <si>
    <t>• umjerena fleksibilnost</t>
  </si>
  <si>
    <t>• daljnje korištenje smanjeno</t>
  </si>
  <si>
    <t>Uporabivost ograničeno dana/osigurana</t>
  </si>
  <si>
    <t>• umjerena lokacija*</t>
  </si>
  <si>
    <t>• mala potražnja za vrstom objekta</t>
  </si>
  <si>
    <t>• umjereno oblikovanje</t>
  </si>
  <si>
    <t>• umjerena prostorna organizacija</t>
  </si>
  <si>
    <t>• smanjena uporabivost</t>
  </si>
  <si>
    <t>• bogata ponuda</t>
  </si>
  <si>
    <t>• mala fleksibilnost</t>
  </si>
  <si>
    <t>• daljnje korištenje jasno smanjeno</t>
  </si>
  <si>
    <t>Uporabivost kratkoročno dana/osigurana</t>
  </si>
  <si>
    <t>• nezadovoljavajuća lokacija*</t>
  </si>
  <si>
    <t>nedovoljna infrastruktura</t>
  </si>
  <si>
    <t>• znatna oštećenja</t>
  </si>
  <si>
    <t>• jedva postoji/ne postoji potražnja za vrstom objekta</t>
  </si>
  <si>
    <t>• nedovoljna prostorna organizacija</t>
  </si>
  <si>
    <t>• nedovoljna uporabivost</t>
  </si>
  <si>
    <t>• velika ponuda</t>
  </si>
  <si>
    <t>• bez fleksibilnosti</t>
  </si>
  <si>
    <t>• daljnje korištenje samo kratkoročno</t>
  </si>
  <si>
    <t>* … lokacija – označava kvalitetu bitnih (mekih) faktora lokacije tipičnih za zgradu</t>
  </si>
  <si>
    <t>Fk</t>
  </si>
  <si>
    <t>rel. Starost</t>
  </si>
  <si>
    <t>OOVK</t>
  </si>
  <si>
    <t>OSNOVNI OBJEKT</t>
  </si>
  <si>
    <t>DOGRAĐENI DIO</t>
  </si>
  <si>
    <t>POLJOPRIVREDNO ZEMLJIŠTE</t>
  </si>
  <si>
    <t>GRAĐEVINSKO ZEMLJIŠTE</t>
  </si>
  <si>
    <t>STAN</t>
  </si>
  <si>
    <t>POSLOVNI PROSTOR</t>
  </si>
  <si>
    <t>POSLOVNA ZGRADA</t>
  </si>
  <si>
    <t>VIŠESTAMBENA ZGRADA</t>
  </si>
  <si>
    <t>STAMBENO-POSLOVNA ZGRADA</t>
  </si>
  <si>
    <t>NGP</t>
  </si>
  <si>
    <t>mala</t>
  </si>
  <si>
    <t>srednja</t>
  </si>
  <si>
    <t>velika</t>
  </si>
  <si>
    <t>nepravilan</t>
  </si>
  <si>
    <t>neuređen</t>
  </si>
  <si>
    <t>uređeno naselje</t>
  </si>
  <si>
    <t>rubni dio naselja</t>
  </si>
  <si>
    <t>ravan</t>
  </si>
  <si>
    <t>blaga kosina</t>
  </si>
  <si>
    <t>velika kosina</t>
  </si>
  <si>
    <t>umjerena</t>
  </si>
  <si>
    <t>klasična gradnja</t>
  </si>
  <si>
    <t>montažna gradnja</t>
  </si>
  <si>
    <t>polumontažna gradnja</t>
  </si>
  <si>
    <t>niska</t>
  </si>
  <si>
    <t>visoka</t>
  </si>
  <si>
    <t>neuređeno</t>
  </si>
  <si>
    <t>uređeno</t>
  </si>
  <si>
    <t>ima</t>
  </si>
  <si>
    <t>VELIČINA</t>
  </si>
  <si>
    <t>OBLIK</t>
  </si>
  <si>
    <t>PRISTUP</t>
  </si>
  <si>
    <t>MIKROLOKACIJA</t>
  </si>
  <si>
    <t>TEREN</t>
  </si>
  <si>
    <t>BUKA</t>
  </si>
  <si>
    <t>NAČIN GRADNJE</t>
  </si>
  <si>
    <t>OPREMLJENOST</t>
  </si>
  <si>
    <t>VANJSKO UREĐENJE</t>
  </si>
  <si>
    <t>DODATNI SADRŽAJ</t>
  </si>
  <si>
    <t>KOEFICIJENTI POVOLJNOSTI</t>
  </si>
  <si>
    <t>KP</t>
  </si>
  <si>
    <t>VRSTA OBJEKTA</t>
  </si>
  <si>
    <t>poluugrađeni</t>
  </si>
  <si>
    <t>objekt u nizu</t>
  </si>
  <si>
    <t>slobodnost.</t>
  </si>
  <si>
    <t>KATNOST</t>
  </si>
  <si>
    <t>22.49</t>
  </si>
  <si>
    <t>19.58</t>
  </si>
  <si>
    <t>20.19</t>
  </si>
  <si>
    <t>24.52</t>
  </si>
  <si>
    <t>20.72</t>
  </si>
  <si>
    <t>19.16</t>
  </si>
  <si>
    <t>24.78</t>
  </si>
  <si>
    <t>19.29</t>
  </si>
  <si>
    <t>19.41</t>
  </si>
  <si>
    <t>21.34</t>
  </si>
  <si>
    <t>19.65</t>
  </si>
  <si>
    <t>19.97</t>
  </si>
  <si>
    <t>22.22</t>
  </si>
  <si>
    <t>20.33</t>
  </si>
  <si>
    <t>24.55</t>
  </si>
  <si>
    <t>18.88</t>
  </si>
  <si>
    <t>27.84</t>
  </si>
  <si>
    <t>22.80</t>
  </si>
  <si>
    <t>20.77</t>
  </si>
  <si>
    <t>22.89</t>
  </si>
  <si>
    <t>19.24</t>
  </si>
  <si>
    <t>29.00</t>
  </si>
  <si>
    <t>23.39</t>
  </si>
  <si>
    <t>23.46</t>
  </si>
  <si>
    <t>29.37</t>
  </si>
  <si>
    <t>21.29</t>
  </si>
  <si>
    <t>23.63</t>
  </si>
  <si>
    <t>29.70</t>
  </si>
  <si>
    <t>23.68</t>
  </si>
  <si>
    <t>21.40</t>
  </si>
  <si>
    <t>21.44</t>
  </si>
  <si>
    <t>23.78</t>
  </si>
  <si>
    <t>26.68</t>
  </si>
  <si>
    <t>23.87</t>
  </si>
  <si>
    <t>26.81</t>
  </si>
  <si>
    <t>19.62</t>
  </si>
  <si>
    <t>30.47</t>
  </si>
  <si>
    <t>26.93</t>
  </si>
  <si>
    <t>30.55</t>
  </si>
  <si>
    <t>30.63</t>
  </si>
  <si>
    <t>19.68</t>
  </si>
  <si>
    <t>21.72</t>
  </si>
  <si>
    <t>30.86</t>
  </si>
  <si>
    <t>24.24</t>
  </si>
  <si>
    <t>27.32</t>
  </si>
  <si>
    <t>0.96</t>
  </si>
  <si>
    <t>20.46</t>
  </si>
  <si>
    <t>16.44</t>
  </si>
  <si>
    <t>17,8S</t>
  </si>
  <si>
    <t>14.50</t>
  </si>
  <si>
    <t>17.41</t>
  </si>
  <si>
    <t>14.83</t>
  </si>
  <si>
    <t>15.98</t>
  </si>
  <si>
    <t>15.15</t>
  </si>
  <si>
    <t>14.38</t>
  </si>
  <si>
    <t>14.64</t>
  </si>
  <si>
    <t>16.66</t>
  </si>
  <si>
    <t>16.98</t>
  </si>
  <si>
    <t>18.15</t>
  </si>
  <si>
    <t>18.66</t>
  </si>
  <si>
    <t>17.46</t>
  </si>
  <si>
    <t>17.67</t>
  </si>
  <si>
    <t>31.26</t>
  </si>
  <si>
    <t>24.37</t>
  </si>
  <si>
    <t>24.40</t>
  </si>
  <si>
    <t>24.42</t>
  </si>
  <si>
    <t>24.46</t>
  </si>
  <si>
    <t>27.66</t>
  </si>
  <si>
    <t>0.94</t>
  </si>
  <si>
    <t>0.93</t>
  </si>
  <si>
    <t>0.91</t>
  </si>
  <si>
    <t>13.66</t>
  </si>
  <si>
    <t>13.00</t>
  </si>
  <si>
    <t>13.41</t>
  </si>
  <si>
    <t>14.33</t>
  </si>
  <si>
    <t>13.59</t>
  </si>
  <si>
    <t>14.53</t>
  </si>
  <si>
    <t>13.69</t>
  </si>
  <si>
    <t>14.62</t>
  </si>
  <si>
    <t>15.67</t>
  </si>
  <si>
    <t>13.89</t>
  </si>
  <si>
    <t>14.85</t>
  </si>
  <si>
    <t>14.95</t>
  </si>
  <si>
    <t>15.14</t>
  </si>
  <si>
    <t>16.36</t>
  </si>
  <si>
    <t>13.51</t>
  </si>
  <si>
    <t>14.42</t>
  </si>
  <si>
    <t>15.46</t>
  </si>
  <si>
    <t>14.48</t>
  </si>
  <si>
    <t>15.52</t>
  </si>
  <si>
    <t>14.54</t>
  </si>
  <si>
    <t>14.59</t>
  </si>
  <si>
    <t>14.68</t>
  </si>
  <si>
    <t>16.93</t>
  </si>
  <si>
    <t>14.72</t>
  </si>
  <si>
    <t>15.95</t>
  </si>
  <si>
    <t>15.99</t>
  </si>
  <si>
    <t>14.90</t>
  </si>
  <si>
    <t>14.93</t>
  </si>
  <si>
    <t>17.32</t>
  </si>
  <si>
    <t>16.16</t>
  </si>
  <si>
    <t>13.17</t>
  </si>
  <si>
    <t>16.22</t>
  </si>
  <si>
    <t>16.29</t>
  </si>
  <si>
    <t>15.13</t>
  </si>
  <si>
    <t>17.68</t>
  </si>
  <si>
    <t>16.40</t>
  </si>
  <si>
    <t>17.82</t>
  </si>
  <si>
    <t>16.47</t>
  </si>
  <si>
    <t>16.48</t>
  </si>
  <si>
    <t>16.49</t>
  </si>
  <si>
    <t>13.29</t>
  </si>
  <si>
    <t>16.50</t>
  </si>
  <si>
    <t>15.28</t>
  </si>
  <si>
    <t>16.51</t>
  </si>
  <si>
    <t>17.94</t>
  </si>
  <si>
    <t>16.52</t>
  </si>
  <si>
    <t>16.53</t>
  </si>
  <si>
    <t>15.30</t>
  </si>
  <si>
    <t>10.00</t>
  </si>
  <si>
    <t>16.54</t>
  </si>
  <si>
    <t>16.55</t>
  </si>
  <si>
    <t>16.58</t>
  </si>
  <si>
    <t>14.26</t>
  </si>
  <si>
    <t>15.35</t>
  </si>
  <si>
    <t>14.27</t>
  </si>
  <si>
    <t>15.36</t>
  </si>
  <si>
    <t>13.32</t>
  </si>
  <si>
    <t>PREDVIDIVI OSTATAK ODRŽIVOG VIJEKA KORIŠTENJA U GODINAMA - OOVK</t>
  </si>
  <si>
    <t>KAMATNA STOPA NEKRETNINE</t>
  </si>
  <si>
    <t>MULTIPLIKATOR M (FAKTORI SADAŠNJE VRIJEDNOSTI ZA KAPITALIZACIJU)</t>
  </si>
  <si>
    <t>PRIHODOVNA</t>
  </si>
  <si>
    <t>broj retka</t>
  </si>
  <si>
    <t>broj stupca</t>
  </si>
  <si>
    <t>vrlo dobar do izvrstan   -0,5 do -1,0 %</t>
  </si>
  <si>
    <t>dobar do vrlo dobar     0 %</t>
  </si>
  <si>
    <t>loš do dobar     +0,5 do +1,0 %</t>
  </si>
  <si>
    <t>naročito dobra     do -0,5 %</t>
  </si>
  <si>
    <t>prosječna     0 %</t>
  </si>
  <si>
    <t>naročito loša     do +1,0 %</t>
  </si>
  <si>
    <t>q=</t>
  </si>
  <si>
    <t>ne postoji     0 %</t>
  </si>
  <si>
    <t>uočljiv     do -1,0 %</t>
  </si>
  <si>
    <t>visok     do -2,0 %</t>
  </si>
  <si>
    <t>POLJOPRIVR. I GRAĐ. ZEMLJIŠTE</t>
  </si>
  <si>
    <t>van naselja</t>
  </si>
  <si>
    <t>Etalon 2012.g.</t>
  </si>
  <si>
    <t>http://www.hnb.hr/statistika/hstatistika.htm</t>
  </si>
  <si>
    <t>POREDBENA</t>
  </si>
  <si>
    <t>PORED Z</t>
  </si>
  <si>
    <t>PRIHOD</t>
  </si>
  <si>
    <t>TROŠK</t>
  </si>
  <si>
    <t>ZGRADA ZA POVREMENI BORAVAK</t>
  </si>
  <si>
    <t>POSLOVNO-PROIZVODNA ZGRADA</t>
  </si>
  <si>
    <t>k.č.br.</t>
  </si>
  <si>
    <t>POGON TVORNICE</t>
  </si>
  <si>
    <t>3250/4</t>
  </si>
  <si>
    <t>KANALI ZA PLAVLJENJE REPE</t>
  </si>
  <si>
    <t>OBJ. 39.5. BAZEN SVJEŽE VODE</t>
  </si>
  <si>
    <t>OBJ. 43. BUNARI</t>
  </si>
  <si>
    <t>OBJ. 55. GROMOBRANI</t>
  </si>
  <si>
    <t>OBJ. 44.2. VODOVI U BETONSKIM KANALIMA (PODZEMNI)</t>
  </si>
  <si>
    <t>OBJ. 33. CESTE U KRUGU TVORNICE</t>
  </si>
  <si>
    <t>OBJ. 34. PARKIRALIŠTE ZA AUTOMOBILE</t>
  </si>
  <si>
    <t>OBJ. 26. LOKOMOTIVSKA GARAŽA</t>
  </si>
  <si>
    <t>OBJ. 20. PUMPNA STANICA ZA MAZUT I MELASU</t>
  </si>
  <si>
    <t>OBJ. 20.3. SEPARACIONI BAZEN</t>
  </si>
  <si>
    <t>OBJ. 1. I 2. AGROKEMIJSKI LABORATORIJ (PORTIRNICA</t>
  </si>
  <si>
    <t>OBJ. 1.2. PORTIRNICA - ULAZ ZA REPU</t>
  </si>
  <si>
    <t>OBJ. 2. KOLSKA VAGA</t>
  </si>
  <si>
    <t>OBJ. 3. STANICA ZA UZORKOVANJE REPE I LABORATORIJ</t>
  </si>
  <si>
    <t>OBJ. 5. MOKRI VAGONSKI ISTOVAR</t>
  </si>
  <si>
    <t>OBJ. 5. NADSTREŠNICA ZA VITLO ZA VAGONSKI ISTOVAR</t>
  </si>
  <si>
    <t>OBJ. 7. PREDPRANJE REPE</t>
  </si>
  <si>
    <t>OBJ. 8. DEPONIJA REPE</t>
  </si>
  <si>
    <t>OBJ. 8.1. ZATEZNA GLAVA</t>
  </si>
  <si>
    <t>OBJ. 11. ODVAJAČ PIJESKA</t>
  </si>
  <si>
    <t>OBJ. 12. BRUCKNER TALOŽNIK ZA MULJ</t>
  </si>
  <si>
    <t>OBJ. 12. MOST ZA CO2 PLIN 2008</t>
  </si>
  <si>
    <t>OBJ. 13.1. I 13.2. CRPNA STAN.VODE ZA PLAVLJENJE</t>
  </si>
  <si>
    <t>OBJ. 14.1. EKSTRAKCIONI TORANJ</t>
  </si>
  <si>
    <t>OBJ. 14.17. SKLADIŠTE HCL, NAOH</t>
  </si>
  <si>
    <t>OBJ. 14.17. TANKVANA ZA FORMALIN  2008.</t>
  </si>
  <si>
    <t>OBJ. 14.8. LABORATORIJ I CENTRALNA KOMANDA</t>
  </si>
  <si>
    <t>OBJ. 14.9. RADIONA I SKLADIŠTE</t>
  </si>
  <si>
    <t>OBJ. 14.13. DIMNJAK H-100 M</t>
  </si>
  <si>
    <t>OBJ. 14.14. SKLADIŠTE SIROVIH REZANACA</t>
  </si>
  <si>
    <t>OBJ. 14.15. SKLADIŠTE KEMIKALIJA</t>
  </si>
  <si>
    <t>OBJ. 16. SILOS ZA ŠEĆER</t>
  </si>
  <si>
    <t>OBJ. 17. SKLADIŠTE PELETIRANIH REZANACA</t>
  </si>
  <si>
    <t>OBJ. 17. NADSTREŠNICA I UTOVARNA RAMPA</t>
  </si>
  <si>
    <t>OBJ. 38. SKLADIŠTE KREČNJAKA I KOKSA</t>
  </si>
  <si>
    <t>OBJ. 18.1. KREČNA PEĆ</t>
  </si>
  <si>
    <t>OBJ. 19. RASHLADNI TORANJ - TEMELJ RASHLADNIH</t>
  </si>
  <si>
    <t>OBJ. 21.1. TEMELJ SPREMNIKA ZA MELASU</t>
  </si>
  <si>
    <t>OBJ. 23. VAGONSKA VAGA</t>
  </si>
  <si>
    <t>OBJ. 20.1. TEMELJ SPREMNIKA ZA MAZUT I TANK</t>
  </si>
  <si>
    <t>OBJ. 28. PUMPNA STANICA SVJEŽE VODE</t>
  </si>
  <si>
    <t>OBJ. 41. SKLADIŠTE ZAPALJ.MATERIJ.</t>
  </si>
  <si>
    <t>OBJ. 49. SKLADIŠTE KISIKA I PLINA</t>
  </si>
  <si>
    <t>KOMANDA I RADIONICA VAPN. PEĆI</t>
  </si>
  <si>
    <t>OBJ. 14.10.11. GARDEROBE,TEH.BIRO I REST.</t>
  </si>
  <si>
    <t>OBJ. 27.3. PUMPNA STANICA ZA GORIVO</t>
  </si>
  <si>
    <t>OBJ. 27. GARAŽA</t>
  </si>
  <si>
    <t>OBJ. 4. MOKRI KAMIONSKI ISTOVAR</t>
  </si>
  <si>
    <t>OBJ. 10. I 18.2. PRANJE REPE I PRIPREMA KREČNOG</t>
  </si>
  <si>
    <t>OBJ. 14.2. I 14.3. GLAVNA PROIZVODNA HALA</t>
  </si>
  <si>
    <t>OBJ. 14.2. I 14.3.  NADSTREŠNICA VAKUUM PUMPI</t>
  </si>
  <si>
    <t>OBJ. 14.5. KOTLOVNICA I TURBINSKA HALA</t>
  </si>
  <si>
    <t>OBJ. 14.6. SUŠARA REZANCA SA KOMPRES.STAN.</t>
  </si>
  <si>
    <t>OBJ. 42. SKLADIŠTE POLJOPRIVREDNIH PROIZVODA</t>
  </si>
  <si>
    <t>OBJ. 44. NADZEMNI CIJEVNI VODOVI</t>
  </si>
  <si>
    <t>MOSTOVI TRANSPORTNI</t>
  </si>
  <si>
    <t>BAZEN ZA OTPADNA ULJA</t>
  </si>
  <si>
    <t>OBJ. 24. UPRAVNA ZGRADA</t>
  </si>
  <si>
    <t>PANO ULAZA U TVORNICU</t>
  </si>
  <si>
    <t>OBOSTRANI SVJETLEĆI PUTOKAZ NA CESTI</t>
  </si>
  <si>
    <t>OBJ. 52. BARAKA  B M A</t>
  </si>
  <si>
    <t>TEMELJ CESTOVNE MOSTNE VAGE (inv.br.1673)</t>
  </si>
  <si>
    <t>RAMPA I PROMETNICE UZ CESTOVNU MOSTNU VAGU</t>
  </si>
  <si>
    <t>TEMELJ DIFUZNOG TORNJA</t>
  </si>
  <si>
    <t>TEMELJ MAIŠKE /PLAZMOLIZATORA/</t>
  </si>
  <si>
    <t>OBJ. 15.1. PAKIRANJE ŠEĆERA I TVORNICA TEKUĆEG</t>
  </si>
  <si>
    <t>OBJ. 15.1. STANICA ZA RINFUZNI UTOVAR ŠEĆERA</t>
  </si>
  <si>
    <t>OBJ. 15.2. OBJEKT ZA PALETIZACIJU ŠEĆERA</t>
  </si>
  <si>
    <t>OBJ. 14.2. STANICA ČIŠĆENJA 2008.</t>
  </si>
  <si>
    <t>OBJ. 14.2. STANICA ČIŠĆENJA - TEMELJ BRIGMILLERA</t>
  </si>
  <si>
    <t>OBJ. 14.2.1. STANICA PRES. REZANCA  2008.</t>
  </si>
  <si>
    <t>TRANSFORMATORSKA KUĆICA TS - 8</t>
  </si>
  <si>
    <t>TRAFO STANICA T9</t>
  </si>
  <si>
    <t>SKLADIŠNA HALA ZA ŠEĆER</t>
  </si>
  <si>
    <t>ULJNO - PLINSKA KOTLOVNICA</t>
  </si>
  <si>
    <t>TEMELJ SPREMNIKA ZA ĐIBRU</t>
  </si>
  <si>
    <t>POSTOLJE SKULPTURE ISPRED UPRAVNE ZGRADE</t>
  </si>
  <si>
    <t>SANITARNI KONTEJNER SA 20</t>
  </si>
  <si>
    <t>BD     (m)</t>
  </si>
  <si>
    <t>OBJ. 37. OBORINSKA KANALIZACIJA</t>
  </si>
  <si>
    <t>OBJ. 45. VANJSKI RAZVOD PITKE VODE</t>
  </si>
  <si>
    <t>OBJ. 48. VANJSKA FEKALNA KANALIZACIJA</t>
  </si>
  <si>
    <t>VANJSKA HIDRANTNA MREŽA</t>
  </si>
  <si>
    <t>OBJ. 44.1. PODZEMNI CIJEVNI VODOVI</t>
  </si>
  <si>
    <t>OBJ. 32. INDUSTRIJSKI KOLOSJEK</t>
  </si>
  <si>
    <t>OBJ. 36. OGRADA TVORNIČKOG KRUGA</t>
  </si>
  <si>
    <t>PLINOVOD</t>
  </si>
  <si>
    <t>CESTA PREMA PORTI 1</t>
  </si>
  <si>
    <t>CESTA PREMA PORTI 2</t>
  </si>
  <si>
    <t>3250/5</t>
  </si>
  <si>
    <t>3254/3</t>
  </si>
  <si>
    <t>OBJ. 33. CESTE U KRUGU TVORNICE - NOVO SKLADIŠTE</t>
  </si>
  <si>
    <t>3245/6</t>
  </si>
  <si>
    <r>
      <t>(m</t>
    </r>
    <r>
      <rPr>
        <vertAlign val="superscript"/>
        <sz val="16"/>
        <color theme="0" tint="-0.34998626667073579"/>
        <rFont val="Tahoma"/>
        <family val="2"/>
        <charset val="238"/>
      </rPr>
      <t>2</t>
    </r>
    <r>
      <rPr>
        <sz val="16"/>
        <color theme="0" tint="-0.34998626667073579"/>
        <rFont val="Tahoma"/>
        <family val="2"/>
        <charset val="238"/>
      </rPr>
      <t>)</t>
    </r>
  </si>
  <si>
    <t>OSNOVNA SREDSTVA</t>
  </si>
  <si>
    <t>GRAĐEVINE</t>
  </si>
  <si>
    <t>87a</t>
  </si>
  <si>
    <t>CJEVOVODI, LJEVCI I KORITA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</si>
</sst>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#,##0\ [$€-1]"/>
    <numFmt numFmtId="166" formatCode="#,##0.00\ [$€-1]"/>
    <numFmt numFmtId="167" formatCode="#,##0.00\ &quot;kn&quot;"/>
    <numFmt numFmtId="168" formatCode="0.0"/>
    <numFmt numFmtId="169" formatCode="#,##0\ &quot;kn&quot;"/>
    <numFmt numFmtId="170" formatCode="0.000"/>
  </numFmts>
  <fonts count="51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b/>
      <sz val="9"/>
      <name val="Arial"/>
      <family val="2"/>
      <charset val="238"/>
    </font>
    <font>
      <sz val="16"/>
      <color theme="1"/>
      <name val="Tahoma"/>
      <family val="2"/>
      <charset val="238"/>
    </font>
    <font>
      <b/>
      <sz val="16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6"/>
      <color theme="0" tint="-0.34998626667073579"/>
      <name val="Tahoma"/>
      <family val="2"/>
      <charset val="238"/>
    </font>
    <font>
      <sz val="12"/>
      <color theme="0" tint="-0.34998626667073579"/>
      <name val="Tahoma"/>
      <family val="2"/>
      <charset val="238"/>
    </font>
    <font>
      <sz val="16"/>
      <color theme="0" tint="-0.34998626667073579"/>
      <name val="Tahoma"/>
      <family val="2"/>
      <charset val="238"/>
    </font>
    <font>
      <vertAlign val="superscript"/>
      <sz val="16"/>
      <color theme="0" tint="-0.34998626667073579"/>
      <name val="Tahoma"/>
      <family val="2"/>
      <charset val="238"/>
    </font>
    <font>
      <sz val="10"/>
      <color theme="0" tint="-0.34998626667073579"/>
      <name val="Tahoma"/>
      <family val="2"/>
      <charset val="238"/>
    </font>
    <font>
      <sz val="8"/>
      <color theme="0" tint="-0.34998626667073579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sz val="12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20"/>
      <color rgb="FFFF0000"/>
      <name val="Tahoma"/>
      <family val="2"/>
      <charset val="238"/>
    </font>
    <font>
      <b/>
      <sz val="24"/>
      <name val="Tahoma"/>
      <family val="2"/>
      <charset val="238"/>
    </font>
    <font>
      <b/>
      <sz val="28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6" fillId="0" borderId="0"/>
    <xf numFmtId="0" fontId="27" fillId="0" borderId="0" applyNumberFormat="0" applyFill="0" applyBorder="0" applyAlignment="0" applyProtection="0"/>
  </cellStyleXfs>
  <cellXfs count="4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0" fillId="0" borderId="0" xfId="0" applyNumberFormat="1"/>
    <xf numFmtId="0" fontId="6" fillId="0" borderId="0" xfId="0" applyFont="1" applyAlignment="1">
      <alignment vertical="center"/>
    </xf>
    <xf numFmtId="2" fontId="0" fillId="0" borderId="1" xfId="0" applyNumberFormat="1" applyBorder="1"/>
    <xf numFmtId="10" fontId="0" fillId="0" borderId="0" xfId="1" applyNumberFormat="1" applyFont="1"/>
    <xf numFmtId="2" fontId="0" fillId="0" borderId="16" xfId="0" applyNumberForma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2" fontId="0" fillId="0" borderId="26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9" fillId="0" borderId="23" xfId="0" applyNumberFormat="1" applyFont="1" applyBorder="1"/>
    <xf numFmtId="2" fontId="0" fillId="0" borderId="25" xfId="0" applyNumberFormat="1" applyBorder="1"/>
    <xf numFmtId="0" fontId="0" fillId="0" borderId="13" xfId="0" applyBorder="1"/>
    <xf numFmtId="0" fontId="0" fillId="0" borderId="15" xfId="0" applyBorder="1"/>
    <xf numFmtId="10" fontId="0" fillId="0" borderId="14" xfId="1" applyNumberFormat="1" applyFont="1" applyBorder="1"/>
    <xf numFmtId="0" fontId="2" fillId="0" borderId="0" xfId="0" applyFont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2" applyFill="1"/>
    <xf numFmtId="0" fontId="5" fillId="2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5" fillId="0" borderId="0" xfId="0" applyNumberFormat="1" applyFont="1" applyAlignment="1">
      <alignment vertical="center"/>
    </xf>
    <xf numFmtId="0" fontId="1" fillId="2" borderId="18" xfId="0" applyFont="1" applyFill="1" applyBorder="1"/>
    <xf numFmtId="168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4" fontId="5" fillId="2" borderId="2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3" fillId="2" borderId="24" xfId="0" applyNumberFormat="1" applyFont="1" applyFill="1" applyBorder="1" applyAlignment="1">
      <alignment vertical="center"/>
    </xf>
    <xf numFmtId="4" fontId="3" fillId="2" borderId="2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27" xfId="0" applyBorder="1"/>
    <xf numFmtId="0" fontId="0" fillId="0" borderId="31" xfId="0" applyBorder="1"/>
    <xf numFmtId="0" fontId="1" fillId="2" borderId="29" xfId="0" applyFont="1" applyFill="1" applyBorder="1"/>
    <xf numFmtId="0" fontId="5" fillId="0" borderId="32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169" fontId="5" fillId="0" borderId="16" xfId="0" applyNumberFormat="1" applyFont="1" applyBorder="1" applyAlignment="1">
      <alignment horizontal="center" vertical="center"/>
    </xf>
    <xf numFmtId="169" fontId="3" fillId="0" borderId="16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9" fontId="5" fillId="0" borderId="16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1" fillId="0" borderId="0" xfId="0" applyNumberFormat="1" applyFont="1" applyAlignment="1" applyProtection="1">
      <alignment horizontal="right" vertical="center"/>
      <protection locked="0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6" fillId="0" borderId="0" xfId="0" applyFont="1" applyAlignment="1">
      <alignment horizontal="right" vertical="center"/>
    </xf>
    <xf numFmtId="0" fontId="6" fillId="0" borderId="6" xfId="0" quotePrefix="1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37" xfId="0" applyBorder="1"/>
    <xf numFmtId="0" fontId="6" fillId="0" borderId="0" xfId="0" quotePrefix="1" applyFont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4" borderId="16" xfId="0" applyFill="1" applyBorder="1"/>
    <xf numFmtId="0" fontId="6" fillId="4" borderId="21" xfId="0" applyFont="1" applyFill="1" applyBorder="1"/>
    <xf numFmtId="0" fontId="1" fillId="4" borderId="2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6" fillId="4" borderId="3" xfId="0" applyFont="1" applyFill="1" applyBorder="1" applyAlignment="1">
      <alignment horizontal="left" vertical="center"/>
    </xf>
    <xf numFmtId="2" fontId="1" fillId="4" borderId="3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>
      <alignment vertical="center"/>
    </xf>
    <xf numFmtId="10" fontId="5" fillId="5" borderId="20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right" vertical="center"/>
    </xf>
    <xf numFmtId="10" fontId="5" fillId="5" borderId="1" xfId="0" applyNumberFormat="1" applyFont="1" applyFill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0" fontId="1" fillId="5" borderId="1" xfId="0" applyFont="1" applyFill="1" applyBorder="1" applyAlignment="1" applyProtection="1">
      <alignment horizontal="right" vertical="center"/>
      <protection locked="0"/>
    </xf>
    <xf numFmtId="0" fontId="19" fillId="3" borderId="0" xfId="0" applyFont="1" applyFill="1" applyAlignment="1">
      <alignment horizontal="left" vertical="center"/>
    </xf>
    <xf numFmtId="0" fontId="18" fillId="3" borderId="0" xfId="0" applyFont="1" applyFill="1"/>
    <xf numFmtId="165" fontId="20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21" fillId="7" borderId="13" xfId="0" applyFont="1" applyFill="1" applyBorder="1" applyAlignment="1">
      <alignment horizontal="left" vertical="center"/>
    </xf>
    <xf numFmtId="0" fontId="22" fillId="7" borderId="14" xfId="0" applyFont="1" applyFill="1" applyBorder="1"/>
    <xf numFmtId="0" fontId="22" fillId="7" borderId="15" xfId="0" applyFont="1" applyFill="1" applyBorder="1"/>
    <xf numFmtId="0" fontId="23" fillId="2" borderId="0" xfId="2" applyFont="1" applyFill="1"/>
    <xf numFmtId="0" fontId="6" fillId="2" borderId="1" xfId="2" applyFill="1" applyBorder="1" applyAlignment="1">
      <alignment horizontal="center" vertical="center" wrapText="1"/>
    </xf>
    <xf numFmtId="0" fontId="6" fillId="2" borderId="0" xfId="2" applyFill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6" fillId="2" borderId="1" xfId="2" applyFill="1" applyBorder="1" applyAlignment="1">
      <alignment horizontal="center" vertical="center"/>
    </xf>
    <xf numFmtId="0" fontId="6" fillId="2" borderId="1" xfId="2" applyFill="1" applyBorder="1"/>
    <xf numFmtId="0" fontId="6" fillId="2" borderId="16" xfId="2" applyFill="1" applyBorder="1" applyAlignment="1">
      <alignment horizontal="center" vertical="center"/>
    </xf>
    <xf numFmtId="0" fontId="6" fillId="2" borderId="1" xfId="2" applyFill="1" applyBorder="1" applyAlignment="1">
      <alignment horizontal="center"/>
    </xf>
    <xf numFmtId="1" fontId="6" fillId="2" borderId="1" xfId="2" applyNumberFormat="1" applyFill="1" applyBorder="1" applyAlignment="1">
      <alignment horizontal="center"/>
    </xf>
    <xf numFmtId="0" fontId="6" fillId="2" borderId="13" xfId="2" applyFill="1" applyBorder="1"/>
    <xf numFmtId="0" fontId="6" fillId="2" borderId="14" xfId="2" applyFill="1" applyBorder="1"/>
    <xf numFmtId="0" fontId="6" fillId="2" borderId="15" xfId="2" applyFill="1" applyBorder="1"/>
    <xf numFmtId="0" fontId="6" fillId="0" borderId="1" xfId="0" applyFont="1" applyBorder="1"/>
    <xf numFmtId="0" fontId="0" fillId="0" borderId="1" xfId="0" applyBorder="1"/>
    <xf numFmtId="2" fontId="6" fillId="2" borderId="0" xfId="2" applyNumberFormat="1" applyFill="1"/>
    <xf numFmtId="2" fontId="6" fillId="2" borderId="0" xfId="2" applyNumberFormat="1" applyFill="1" applyAlignment="1">
      <alignment horizontal="center" vertical="center"/>
    </xf>
    <xf numFmtId="2" fontId="6" fillId="8" borderId="32" xfId="2" applyNumberFormat="1" applyFill="1" applyBorder="1" applyAlignment="1">
      <alignment horizontal="center" vertical="center"/>
    </xf>
    <xf numFmtId="2" fontId="6" fillId="8" borderId="44" xfId="2" applyNumberFormat="1" applyFill="1" applyBorder="1" applyAlignment="1">
      <alignment horizontal="center" vertical="center"/>
    </xf>
    <xf numFmtId="2" fontId="6" fillId="8" borderId="33" xfId="2" applyNumberFormat="1" applyFill="1" applyBorder="1" applyAlignment="1">
      <alignment horizontal="center" vertical="center"/>
    </xf>
    <xf numFmtId="2" fontId="6" fillId="8" borderId="22" xfId="2" applyNumberFormat="1" applyFill="1" applyBorder="1" applyAlignment="1">
      <alignment horizontal="center" vertical="center"/>
    </xf>
    <xf numFmtId="2" fontId="6" fillId="8" borderId="25" xfId="2" applyNumberFormat="1" applyFill="1" applyBorder="1"/>
    <xf numFmtId="2" fontId="24" fillId="2" borderId="0" xfId="2" applyNumberFormat="1" applyFont="1" applyFill="1" applyAlignment="1">
      <alignment horizontal="center"/>
    </xf>
    <xf numFmtId="2" fontId="6" fillId="8" borderId="17" xfId="2" applyNumberFormat="1" applyFill="1" applyBorder="1" applyAlignment="1">
      <alignment horizontal="center" vertical="center"/>
    </xf>
    <xf numFmtId="2" fontId="6" fillId="8" borderId="27" xfId="2" applyNumberFormat="1" applyFill="1" applyBorder="1"/>
    <xf numFmtId="164" fontId="6" fillId="8" borderId="34" xfId="1" applyNumberFormat="1" applyFont="1" applyFill="1" applyBorder="1" applyAlignment="1">
      <alignment horizontal="center" vertical="center"/>
    </xf>
    <xf numFmtId="168" fontId="6" fillId="8" borderId="1" xfId="1" applyNumberFormat="1" applyFont="1" applyFill="1" applyBorder="1" applyAlignment="1">
      <alignment horizontal="center" vertical="center"/>
    </xf>
    <xf numFmtId="168" fontId="6" fillId="2" borderId="0" xfId="2" applyNumberFormat="1" applyFill="1" applyAlignment="1">
      <alignment horizontal="center" vertical="center"/>
    </xf>
    <xf numFmtId="1" fontId="6" fillId="2" borderId="1" xfId="2" applyNumberFormat="1" applyFill="1" applyBorder="1" applyAlignment="1">
      <alignment horizontal="center" vertical="center"/>
    </xf>
    <xf numFmtId="2" fontId="25" fillId="10" borderId="28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6" fillId="9" borderId="7" xfId="2" applyNumberFormat="1" applyFill="1" applyBorder="1" applyAlignment="1">
      <alignment horizontal="center" vertical="center"/>
    </xf>
    <xf numFmtId="2" fontId="6" fillId="9" borderId="16" xfId="2" applyNumberFormat="1" applyFill="1" applyBorder="1" applyAlignment="1">
      <alignment horizontal="center" vertical="center"/>
    </xf>
    <xf numFmtId="2" fontId="6" fillId="9" borderId="4" xfId="2" applyNumberFormat="1" applyFill="1" applyBorder="1" applyAlignment="1">
      <alignment horizontal="center" vertical="center"/>
    </xf>
    <xf numFmtId="2" fontId="6" fillId="9" borderId="1" xfId="2" applyNumberFormat="1" applyFill="1" applyBorder="1" applyAlignment="1">
      <alignment horizontal="center" vertical="center"/>
    </xf>
    <xf numFmtId="2" fontId="6" fillId="11" borderId="16" xfId="2" applyNumberFormat="1" applyFill="1" applyBorder="1" applyAlignment="1">
      <alignment horizontal="center" vertical="center"/>
    </xf>
    <xf numFmtId="2" fontId="6" fillId="11" borderId="6" xfId="2" applyNumberFormat="1" applyFill="1" applyBorder="1" applyAlignment="1">
      <alignment horizontal="center" vertical="center"/>
    </xf>
    <xf numFmtId="2" fontId="6" fillId="11" borderId="1" xfId="2" applyNumberFormat="1" applyFill="1" applyBorder="1" applyAlignment="1">
      <alignment horizontal="center" vertical="center"/>
    </xf>
    <xf numFmtId="2" fontId="6" fillId="11" borderId="2" xfId="2" applyNumberFormat="1" applyFill="1" applyBorder="1" applyAlignment="1">
      <alignment horizontal="center" vertical="center"/>
    </xf>
    <xf numFmtId="2" fontId="6" fillId="2" borderId="0" xfId="2" applyNumberFormat="1" applyFill="1" applyAlignment="1">
      <alignment horizontal="right" vertical="center"/>
    </xf>
    <xf numFmtId="170" fontId="6" fillId="2" borderId="0" xfId="2" applyNumberFormat="1" applyFill="1" applyAlignment="1">
      <alignment horizontal="left" vertical="center"/>
    </xf>
    <xf numFmtId="166" fontId="0" fillId="0" borderId="1" xfId="0" applyNumberFormat="1" applyBorder="1"/>
    <xf numFmtId="167" fontId="0" fillId="0" borderId="1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6" fillId="0" borderId="8" xfId="0" quotePrefix="1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7" fontId="6" fillId="0" borderId="0" xfId="0" applyNumberFormat="1" applyFont="1" applyAlignment="1">
      <alignment horizontal="left" vertical="center"/>
    </xf>
    <xf numFmtId="0" fontId="0" fillId="4" borderId="9" xfId="0" applyFill="1" applyBorder="1"/>
    <xf numFmtId="2" fontId="6" fillId="12" borderId="16" xfId="2" applyNumberFormat="1" applyFill="1" applyBorder="1" applyAlignment="1">
      <alignment horizontal="center" vertical="center"/>
    </xf>
    <xf numFmtId="2" fontId="6" fillId="12" borderId="1" xfId="2" applyNumberFormat="1" applyFill="1" applyBorder="1" applyAlignment="1">
      <alignment horizontal="center" vertical="center"/>
    </xf>
    <xf numFmtId="2" fontId="26" fillId="2" borderId="0" xfId="2" applyNumberFormat="1" applyFont="1" applyFill="1"/>
    <xf numFmtId="0" fontId="4" fillId="0" borderId="1" xfId="0" applyFont="1" applyBorder="1" applyAlignment="1">
      <alignment horizontal="center" vertical="center"/>
    </xf>
    <xf numFmtId="0" fontId="6" fillId="2" borderId="13" xfId="2" applyFill="1" applyBorder="1" applyAlignment="1">
      <alignment vertical="center"/>
    </xf>
    <xf numFmtId="165" fontId="3" fillId="0" borderId="38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2" applyFont="1" applyAlignment="1" applyProtection="1">
      <alignment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4" fillId="0" borderId="13" xfId="2" applyFont="1" applyBorder="1" applyAlignment="1" applyProtection="1">
      <alignment vertical="center"/>
      <protection locked="0"/>
    </xf>
    <xf numFmtId="0" fontId="33" fillId="0" borderId="14" xfId="2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3" fillId="0" borderId="15" xfId="2" applyFont="1" applyBorder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2" fontId="38" fillId="0" borderId="0" xfId="2" applyNumberFormat="1" applyFont="1" applyAlignment="1" applyProtection="1">
      <alignment horizontal="center" vertical="center"/>
      <protection locked="0"/>
    </xf>
    <xf numFmtId="0" fontId="38" fillId="0" borderId="0" xfId="2" applyFont="1" applyAlignment="1" applyProtection="1">
      <alignment vertical="center"/>
      <protection locked="0"/>
    </xf>
    <xf numFmtId="0" fontId="39" fillId="0" borderId="0" xfId="2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vertical="center"/>
      <protection locked="0"/>
    </xf>
    <xf numFmtId="0" fontId="42" fillId="0" borderId="0" xfId="2" applyFont="1" applyAlignment="1" applyProtection="1">
      <alignment horizontal="right" vertical="center"/>
      <protection locked="0"/>
    </xf>
    <xf numFmtId="4" fontId="41" fillId="0" borderId="1" xfId="2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30" fillId="0" borderId="11" xfId="2" applyFont="1" applyBorder="1" applyAlignment="1" applyProtection="1">
      <alignment horizontal="center" vertical="center"/>
      <protection locked="0"/>
    </xf>
    <xf numFmtId="0" fontId="30" fillId="0" borderId="12" xfId="2" applyFont="1" applyBorder="1" applyAlignment="1" applyProtection="1">
      <alignment horizontal="center" vertical="center"/>
      <protection locked="0"/>
    </xf>
    <xf numFmtId="0" fontId="39" fillId="0" borderId="11" xfId="2" applyFont="1" applyBorder="1" applyAlignment="1" applyProtection="1">
      <alignment horizontal="center" vertical="center"/>
      <protection locked="0"/>
    </xf>
    <xf numFmtId="0" fontId="39" fillId="0" borderId="12" xfId="2" applyFont="1" applyBorder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center" vertical="center"/>
      <protection locked="0"/>
    </xf>
    <xf numFmtId="0" fontId="39" fillId="0" borderId="11" xfId="2" applyFont="1" applyBorder="1" applyAlignment="1" applyProtection="1">
      <alignment horizontal="center" vertical="center" wrapText="1"/>
      <protection locked="0"/>
    </xf>
    <xf numFmtId="0" fontId="30" fillId="0" borderId="50" xfId="2" applyFont="1" applyBorder="1" applyAlignment="1" applyProtection="1">
      <alignment horizontal="center" vertical="center"/>
      <protection locked="0"/>
    </xf>
    <xf numFmtId="0" fontId="30" fillId="0" borderId="51" xfId="2" applyFont="1" applyBorder="1" applyAlignment="1" applyProtection="1">
      <alignment horizontal="center" vertical="center"/>
      <protection locked="0"/>
    </xf>
    <xf numFmtId="0" fontId="30" fillId="0" borderId="52" xfId="2" applyFont="1" applyBorder="1" applyAlignment="1" applyProtection="1">
      <alignment horizontal="center" vertical="center"/>
      <protection locked="0"/>
    </xf>
    <xf numFmtId="0" fontId="39" fillId="0" borderId="50" xfId="2" applyFont="1" applyBorder="1" applyAlignment="1" applyProtection="1">
      <alignment horizontal="center" vertical="center"/>
      <protection locked="0"/>
    </xf>
    <xf numFmtId="0" fontId="39" fillId="0" borderId="52" xfId="2" applyFont="1" applyBorder="1" applyAlignment="1" applyProtection="1">
      <alignment horizontal="center" vertical="center"/>
      <protection locked="0"/>
    </xf>
    <xf numFmtId="0" fontId="39" fillId="0" borderId="51" xfId="2" applyFont="1" applyBorder="1" applyAlignment="1" applyProtection="1">
      <alignment horizontal="center" vertical="center"/>
      <protection locked="0"/>
    </xf>
    <xf numFmtId="0" fontId="39" fillId="0" borderId="50" xfId="2" applyFont="1" applyBorder="1" applyAlignment="1" applyProtection="1">
      <alignment horizontal="center" vertical="center" wrapText="1"/>
      <protection locked="0"/>
    </xf>
    <xf numFmtId="0" fontId="33" fillId="0" borderId="1" xfId="2" applyFont="1" applyBorder="1" applyAlignment="1" applyProtection="1">
      <alignment horizontal="center" vertical="center"/>
      <protection locked="0"/>
    </xf>
    <xf numFmtId="1" fontId="36" fillId="0" borderId="0" xfId="2" applyNumberFormat="1" applyFont="1" applyAlignment="1" applyProtection="1">
      <alignment horizontal="center" vertical="center"/>
      <protection locked="0"/>
    </xf>
    <xf numFmtId="1" fontId="36" fillId="0" borderId="16" xfId="2" applyNumberFormat="1" applyFont="1" applyBorder="1" applyAlignment="1" applyProtection="1">
      <alignment horizontal="center" vertical="center"/>
      <protection locked="0"/>
    </xf>
    <xf numFmtId="1" fontId="36" fillId="0" borderId="16" xfId="2" applyNumberFormat="1" applyFont="1" applyBorder="1" applyAlignment="1" applyProtection="1">
      <alignment horizontal="center" vertical="center" wrapText="1"/>
      <protection locked="0"/>
    </xf>
    <xf numFmtId="0" fontId="39" fillId="0" borderId="0" xfId="2" applyFont="1" applyAlignment="1" applyProtection="1">
      <alignment horizontal="center" vertical="center" wrapText="1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33" fillId="0" borderId="34" xfId="2" applyFont="1" applyBorder="1" applyAlignment="1" applyProtection="1">
      <alignment horizontal="center" vertical="center"/>
      <protection locked="0"/>
    </xf>
    <xf numFmtId="0" fontId="33" fillId="0" borderId="21" xfId="2" applyFont="1" applyBorder="1" applyAlignment="1" applyProtection="1">
      <alignment horizontal="center" vertical="center"/>
      <protection locked="0"/>
    </xf>
    <xf numFmtId="0" fontId="44" fillId="0" borderId="0" xfId="2" applyFont="1" applyAlignment="1" applyProtection="1">
      <alignment vertical="center"/>
      <protection locked="0"/>
    </xf>
    <xf numFmtId="0" fontId="35" fillId="0" borderId="21" xfId="2" applyFont="1" applyBorder="1" applyAlignment="1" applyProtection="1">
      <alignment horizontal="center" vertical="center"/>
      <protection locked="0"/>
    </xf>
    <xf numFmtId="4" fontId="35" fillId="0" borderId="1" xfId="2" applyNumberFormat="1" applyFont="1" applyBorder="1" applyAlignment="1">
      <alignment horizontal="right" vertical="center"/>
    </xf>
    <xf numFmtId="0" fontId="33" fillId="0" borderId="2" xfId="2" applyFont="1" applyBorder="1" applyAlignment="1" applyProtection="1">
      <alignment vertical="center"/>
      <protection locked="0"/>
    </xf>
    <xf numFmtId="0" fontId="33" fillId="0" borderId="3" xfId="2" applyFont="1" applyBorder="1" applyAlignment="1" applyProtection="1">
      <alignment vertical="center"/>
      <protection locked="0"/>
    </xf>
    <xf numFmtId="0" fontId="33" fillId="0" borderId="4" xfId="2" applyFont="1" applyBorder="1" applyAlignment="1" applyProtection="1">
      <alignment vertical="center"/>
      <protection locked="0"/>
    </xf>
    <xf numFmtId="0" fontId="32" fillId="0" borderId="1" xfId="2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right" vertical="center" indent="1"/>
    </xf>
    <xf numFmtId="0" fontId="4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 indent="1"/>
    </xf>
    <xf numFmtId="0" fontId="46" fillId="0" borderId="0" xfId="0" applyFont="1" applyAlignment="1">
      <alignment vertical="center"/>
    </xf>
    <xf numFmtId="4" fontId="46" fillId="0" borderId="0" xfId="0" applyNumberFormat="1" applyFont="1" applyAlignment="1">
      <alignment vertical="center"/>
    </xf>
    <xf numFmtId="49" fontId="46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right" vertical="center" inden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" fontId="41" fillId="0" borderId="2" xfId="2" applyNumberFormat="1" applyFont="1" applyBorder="1" applyAlignment="1">
      <alignment horizontal="center" vertical="center"/>
    </xf>
    <xf numFmtId="4" fontId="41" fillId="0" borderId="4" xfId="2" applyNumberFormat="1" applyFont="1" applyBorder="1" applyAlignment="1">
      <alignment horizontal="center" vertical="center"/>
    </xf>
    <xf numFmtId="4" fontId="41" fillId="0" borderId="2" xfId="2" applyNumberFormat="1" applyFont="1" applyBorder="1" applyAlignment="1" applyProtection="1">
      <alignment horizontal="center" vertical="center"/>
      <protection locked="0"/>
    </xf>
    <xf numFmtId="4" fontId="41" fillId="0" borderId="4" xfId="2" applyNumberFormat="1" applyFont="1" applyBorder="1" applyAlignment="1" applyProtection="1">
      <alignment horizontal="center" vertical="center"/>
      <protection locked="0"/>
    </xf>
    <xf numFmtId="4" fontId="41" fillId="0" borderId="2" xfId="2" applyNumberFormat="1" applyFont="1" applyBorder="1" applyAlignment="1">
      <alignment horizontal="right" vertical="center"/>
    </xf>
    <xf numFmtId="4" fontId="41" fillId="0" borderId="4" xfId="2" applyNumberFormat="1" applyFont="1" applyBorder="1" applyAlignment="1">
      <alignment horizontal="right" vertical="center"/>
    </xf>
    <xf numFmtId="0" fontId="33" fillId="0" borderId="21" xfId="2" applyFont="1" applyBorder="1" applyAlignment="1" applyProtection="1">
      <alignment horizontal="center" vertical="center"/>
      <protection locked="0"/>
    </xf>
    <xf numFmtId="0" fontId="33" fillId="0" borderId="16" xfId="2" applyFont="1" applyBorder="1" applyAlignment="1" applyProtection="1">
      <alignment horizontal="center" vertical="center"/>
      <protection locked="0"/>
    </xf>
    <xf numFmtId="4" fontId="41" fillId="0" borderId="2" xfId="2" applyNumberFormat="1" applyFont="1" applyBorder="1" applyAlignment="1" applyProtection="1">
      <alignment horizontal="center" vertical="center"/>
      <protection locked="0"/>
    </xf>
    <xf numFmtId="4" fontId="41" fillId="0" borderId="4" xfId="2" applyNumberFormat="1" applyFont="1" applyBorder="1" applyAlignment="1" applyProtection="1">
      <alignment horizontal="center" vertical="center"/>
      <protection locked="0"/>
    </xf>
    <xf numFmtId="49" fontId="33" fillId="0" borderId="2" xfId="2" applyNumberFormat="1" applyFont="1" applyBorder="1" applyAlignment="1" applyProtection="1">
      <alignment horizontal="center" vertical="center"/>
      <protection locked="0"/>
    </xf>
    <xf numFmtId="49" fontId="33" fillId="0" borderId="4" xfId="2" applyNumberFormat="1" applyFont="1" applyBorder="1" applyAlignment="1" applyProtection="1">
      <alignment horizontal="center" vertical="center"/>
      <protection locked="0"/>
    </xf>
    <xf numFmtId="0" fontId="33" fillId="0" borderId="2" xfId="2" applyFont="1" applyBorder="1" applyAlignment="1" applyProtection="1">
      <alignment vertical="center"/>
      <protection locked="0"/>
    </xf>
    <xf numFmtId="0" fontId="33" fillId="0" borderId="3" xfId="2" applyFont="1" applyBorder="1" applyAlignment="1" applyProtection="1">
      <alignment vertical="center"/>
      <protection locked="0"/>
    </xf>
    <xf numFmtId="0" fontId="33" fillId="0" borderId="4" xfId="2" applyFont="1" applyBorder="1" applyAlignment="1" applyProtection="1">
      <alignment vertical="center"/>
      <protection locked="0"/>
    </xf>
    <xf numFmtId="4" fontId="41" fillId="0" borderId="2" xfId="2" applyNumberFormat="1" applyFont="1" applyBorder="1" applyAlignment="1">
      <alignment horizontal="center" vertical="center"/>
    </xf>
    <xf numFmtId="4" fontId="41" fillId="0" borderId="4" xfId="2" applyNumberFormat="1" applyFont="1" applyBorder="1" applyAlignment="1">
      <alignment horizontal="center" vertical="center"/>
    </xf>
    <xf numFmtId="4" fontId="41" fillId="0" borderId="2" xfId="2" applyNumberFormat="1" applyFont="1" applyBorder="1" applyAlignment="1">
      <alignment horizontal="right" vertical="center"/>
    </xf>
    <xf numFmtId="4" fontId="41" fillId="0" borderId="4" xfId="2" applyNumberFormat="1" applyFont="1" applyBorder="1" applyAlignment="1">
      <alignment horizontal="right" vertical="center"/>
    </xf>
    <xf numFmtId="0" fontId="33" fillId="0" borderId="8" xfId="2" applyFont="1" applyBorder="1" applyAlignment="1" applyProtection="1">
      <alignment horizontal="left" vertical="center"/>
      <protection locked="0"/>
    </xf>
    <xf numFmtId="0" fontId="33" fillId="0" borderId="9" xfId="2" applyFont="1" applyBorder="1" applyAlignment="1" applyProtection="1">
      <alignment horizontal="left" vertical="center"/>
      <protection locked="0"/>
    </xf>
    <xf numFmtId="0" fontId="33" fillId="0" borderId="10" xfId="2" applyFont="1" applyBorder="1" applyAlignment="1" applyProtection="1">
      <alignment horizontal="left" vertical="center"/>
      <protection locked="0"/>
    </xf>
    <xf numFmtId="0" fontId="33" fillId="0" borderId="6" xfId="2" applyFont="1" applyBorder="1" applyAlignment="1" applyProtection="1">
      <alignment horizontal="left" vertical="center"/>
      <protection locked="0"/>
    </xf>
    <xf numFmtId="0" fontId="33" fillId="0" borderId="5" xfId="2" applyFont="1" applyBorder="1" applyAlignment="1" applyProtection="1">
      <alignment horizontal="left" vertical="center"/>
      <protection locked="0"/>
    </xf>
    <xf numFmtId="0" fontId="33" fillId="0" borderId="7" xfId="2" applyFont="1" applyBorder="1" applyAlignment="1" applyProtection="1">
      <alignment horizontal="left" vertical="center"/>
      <protection locked="0"/>
    </xf>
    <xf numFmtId="0" fontId="39" fillId="0" borderId="46" xfId="2" applyFont="1" applyBorder="1" applyAlignment="1" applyProtection="1">
      <alignment horizontal="center" vertical="center" wrapText="1"/>
      <protection locked="0"/>
    </xf>
    <xf numFmtId="0" fontId="39" fillId="0" borderId="11" xfId="2" applyFont="1" applyBorder="1" applyAlignment="1" applyProtection="1">
      <alignment horizontal="center" vertical="center" wrapText="1"/>
      <protection locked="0"/>
    </xf>
    <xf numFmtId="0" fontId="33" fillId="0" borderId="46" xfId="2" applyFont="1" applyBorder="1" applyAlignment="1" applyProtection="1">
      <alignment horizontal="left" vertical="center"/>
      <protection locked="0"/>
    </xf>
    <xf numFmtId="0" fontId="33" fillId="0" borderId="18" xfId="2" applyFont="1" applyBorder="1" applyAlignment="1" applyProtection="1">
      <alignment horizontal="left" vertical="center"/>
      <protection locked="0"/>
    </xf>
    <xf numFmtId="0" fontId="33" fillId="0" borderId="45" xfId="2" applyFont="1" applyBorder="1" applyAlignment="1" applyProtection="1">
      <alignment horizontal="left" vertical="center"/>
      <protection locked="0"/>
    </xf>
    <xf numFmtId="4" fontId="41" fillId="0" borderId="1" xfId="2" applyNumberFormat="1" applyFont="1" applyBorder="1" applyAlignment="1">
      <alignment horizontal="right" vertical="center"/>
    </xf>
    <xf numFmtId="4" fontId="41" fillId="0" borderId="1" xfId="2" applyNumberFormat="1" applyFont="1" applyBorder="1" applyAlignment="1" applyProtection="1">
      <alignment horizontal="center" vertical="center"/>
      <protection locked="0"/>
    </xf>
    <xf numFmtId="0" fontId="33" fillId="0" borderId="1" xfId="2" applyFont="1" applyBorder="1" applyAlignment="1" applyProtection="1">
      <alignment horizontal="left" vertical="center"/>
      <protection locked="0"/>
    </xf>
    <xf numFmtId="0" fontId="43" fillId="0" borderId="0" xfId="2" applyFont="1" applyAlignment="1" applyProtection="1">
      <alignment horizontal="center" vertical="center"/>
      <protection locked="0"/>
    </xf>
    <xf numFmtId="0" fontId="39" fillId="0" borderId="26" xfId="2" applyFont="1" applyBorder="1" applyAlignment="1" applyProtection="1">
      <alignment horizontal="center" vertical="center"/>
      <protection locked="0"/>
    </xf>
    <xf numFmtId="0" fontId="39" fillId="0" borderId="11" xfId="2" applyFont="1" applyBorder="1" applyAlignment="1" applyProtection="1">
      <alignment horizontal="center" vertical="center"/>
      <protection locked="0"/>
    </xf>
    <xf numFmtId="4" fontId="41" fillId="0" borderId="16" xfId="2" applyNumberFormat="1" applyFont="1" applyBorder="1" applyAlignment="1">
      <alignment horizontal="right" vertical="center"/>
    </xf>
    <xf numFmtId="1" fontId="36" fillId="0" borderId="6" xfId="2" applyNumberFormat="1" applyFont="1" applyBorder="1" applyAlignment="1" applyProtection="1">
      <alignment horizontal="center" vertical="center"/>
      <protection locked="0"/>
    </xf>
    <xf numFmtId="1" fontId="36" fillId="0" borderId="7" xfId="2" applyNumberFormat="1" applyFont="1" applyBorder="1" applyAlignment="1" applyProtection="1">
      <alignment horizontal="center" vertical="center"/>
      <protection locked="0"/>
    </xf>
    <xf numFmtId="1" fontId="36" fillId="0" borderId="5" xfId="2" applyNumberFormat="1" applyFont="1" applyBorder="1" applyAlignment="1" applyProtection="1">
      <alignment horizontal="center" vertical="center"/>
      <protection locked="0"/>
    </xf>
    <xf numFmtId="0" fontId="33" fillId="0" borderId="2" xfId="2" applyFont="1" applyBorder="1" applyAlignment="1" applyProtection="1">
      <alignment horizontal="left" vertical="center"/>
      <protection locked="0"/>
    </xf>
    <xf numFmtId="0" fontId="33" fillId="0" borderId="3" xfId="2" applyFont="1" applyBorder="1" applyAlignment="1" applyProtection="1">
      <alignment horizontal="left" vertical="center"/>
      <protection locked="0"/>
    </xf>
    <xf numFmtId="0" fontId="33" fillId="0" borderId="4" xfId="2" applyFont="1" applyBorder="1" applyAlignment="1" applyProtection="1">
      <alignment horizontal="left" vertical="center"/>
      <protection locked="0"/>
    </xf>
    <xf numFmtId="0" fontId="35" fillId="0" borderId="8" xfId="2" applyFont="1" applyBorder="1" applyAlignment="1" applyProtection="1">
      <alignment horizontal="left" vertical="center"/>
      <protection locked="0"/>
    </xf>
    <xf numFmtId="0" fontId="35" fillId="0" borderId="9" xfId="2" applyFont="1" applyBorder="1" applyAlignment="1" applyProtection="1">
      <alignment horizontal="left" vertical="center"/>
      <protection locked="0"/>
    </xf>
    <xf numFmtId="0" fontId="35" fillId="0" borderId="10" xfId="2" applyFont="1" applyBorder="1" applyAlignment="1" applyProtection="1">
      <alignment horizontal="left" vertical="center"/>
      <protection locked="0"/>
    </xf>
    <xf numFmtId="4" fontId="35" fillId="0" borderId="2" xfId="2" applyNumberFormat="1" applyFont="1" applyBorder="1" applyAlignment="1">
      <alignment horizontal="right" vertical="center"/>
    </xf>
    <xf numFmtId="4" fontId="35" fillId="0" borderId="4" xfId="2" applyNumberFormat="1" applyFont="1" applyBorder="1" applyAlignment="1">
      <alignment horizontal="right" vertical="center"/>
    </xf>
    <xf numFmtId="4" fontId="35" fillId="0" borderId="1" xfId="2" applyNumberFormat="1" applyFont="1" applyBorder="1" applyAlignment="1" applyProtection="1">
      <alignment horizontal="center" vertical="center"/>
      <protection locked="0"/>
    </xf>
    <xf numFmtId="4" fontId="35" fillId="0" borderId="16" xfId="2" applyNumberFormat="1" applyFont="1" applyBorder="1" applyAlignment="1">
      <alignment horizontal="right" vertical="center"/>
    </xf>
    <xf numFmtId="49" fontId="33" fillId="0" borderId="46" xfId="2" applyNumberFormat="1" applyFont="1" applyBorder="1" applyAlignment="1" applyProtection="1">
      <alignment horizontal="center" vertical="center"/>
      <protection locked="0"/>
    </xf>
    <xf numFmtId="49" fontId="33" fillId="0" borderId="45" xfId="2" applyNumberFormat="1" applyFont="1" applyBorder="1" applyAlignment="1" applyProtection="1">
      <alignment horizontal="center" vertical="center"/>
      <protection locked="0"/>
    </xf>
    <xf numFmtId="49" fontId="33" fillId="0" borderId="11" xfId="2" applyNumberFormat="1" applyFont="1" applyBorder="1" applyAlignment="1" applyProtection="1">
      <alignment horizontal="center" vertical="center"/>
      <protection locked="0"/>
    </xf>
    <xf numFmtId="49" fontId="33" fillId="0" borderId="12" xfId="2" applyNumberFormat="1" applyFont="1" applyBorder="1" applyAlignment="1" applyProtection="1">
      <alignment horizontal="center" vertical="center"/>
      <protection locked="0"/>
    </xf>
    <xf numFmtId="49" fontId="33" fillId="0" borderId="6" xfId="2" applyNumberFormat="1" applyFont="1" applyBorder="1" applyAlignment="1" applyProtection="1">
      <alignment horizontal="center" vertical="center"/>
      <protection locked="0"/>
    </xf>
    <xf numFmtId="49" fontId="33" fillId="0" borderId="7" xfId="2" applyNumberFormat="1" applyFont="1" applyBorder="1" applyAlignment="1" applyProtection="1">
      <alignment horizontal="center" vertical="center"/>
      <protection locked="0"/>
    </xf>
    <xf numFmtId="0" fontId="39" fillId="0" borderId="46" xfId="2" applyFont="1" applyBorder="1" applyAlignment="1" applyProtection="1">
      <alignment horizontal="center" vertical="center"/>
      <protection locked="0"/>
    </xf>
    <xf numFmtId="0" fontId="39" fillId="0" borderId="45" xfId="2" applyFont="1" applyBorder="1" applyAlignment="1" applyProtection="1">
      <alignment horizontal="center" vertical="center"/>
      <protection locked="0"/>
    </xf>
    <xf numFmtId="0" fontId="39" fillId="0" borderId="12" xfId="2" applyFont="1" applyBorder="1" applyAlignment="1" applyProtection="1">
      <alignment horizontal="center" vertical="center"/>
      <protection locked="0"/>
    </xf>
    <xf numFmtId="0" fontId="39" fillId="0" borderId="50" xfId="2" applyFont="1" applyBorder="1" applyAlignment="1" applyProtection="1">
      <alignment horizontal="center" vertical="center"/>
      <protection locked="0"/>
    </xf>
    <xf numFmtId="0" fontId="39" fillId="0" borderId="52" xfId="2" applyFont="1" applyBorder="1" applyAlignment="1" applyProtection="1">
      <alignment horizontal="center" vertical="center"/>
      <protection locked="0"/>
    </xf>
    <xf numFmtId="0" fontId="30" fillId="0" borderId="47" xfId="2" applyFont="1" applyBorder="1" applyAlignment="1" applyProtection="1">
      <alignment horizontal="center" vertical="center"/>
      <protection locked="0"/>
    </xf>
    <xf numFmtId="0" fontId="30" fillId="0" borderId="48" xfId="2" applyFont="1" applyBorder="1" applyAlignment="1" applyProtection="1">
      <alignment horizontal="center" vertical="center"/>
      <protection locked="0"/>
    </xf>
    <xf numFmtId="0" fontId="30" fillId="0" borderId="49" xfId="2" applyFont="1" applyBorder="1" applyAlignment="1" applyProtection="1">
      <alignment horizontal="center" vertical="center"/>
      <protection locked="0"/>
    </xf>
    <xf numFmtId="0" fontId="30" fillId="0" borderId="46" xfId="2" applyFont="1" applyBorder="1" applyAlignment="1" applyProtection="1">
      <alignment horizontal="center" vertical="center"/>
      <protection locked="0"/>
    </xf>
    <xf numFmtId="0" fontId="30" fillId="0" borderId="18" xfId="2" applyFont="1" applyBorder="1" applyAlignment="1" applyProtection="1">
      <alignment horizontal="center" vertical="center"/>
      <protection locked="0"/>
    </xf>
    <xf numFmtId="0" fontId="30" fillId="0" borderId="45" xfId="2" applyFont="1" applyBorder="1" applyAlignment="1" applyProtection="1">
      <alignment horizontal="center" vertical="center"/>
      <protection locked="0"/>
    </xf>
    <xf numFmtId="0" fontId="30" fillId="0" borderId="11" xfId="2" applyFont="1" applyBorder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12" xfId="2" applyFont="1" applyBorder="1" applyAlignment="1" applyProtection="1">
      <alignment horizontal="center" vertical="center"/>
      <protection locked="0"/>
    </xf>
    <xf numFmtId="0" fontId="39" fillId="0" borderId="34" xfId="2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65" fontId="3" fillId="0" borderId="3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167" fontId="9" fillId="0" borderId="13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39" xfId="2" applyFill="1" applyBorder="1" applyAlignment="1">
      <alignment horizontal="center" vertical="center"/>
    </xf>
    <xf numFmtId="0" fontId="6" fillId="2" borderId="40" xfId="2" applyFill="1" applyBorder="1" applyAlignment="1">
      <alignment horizontal="center" vertical="center"/>
    </xf>
    <xf numFmtId="0" fontId="6" fillId="2" borderId="6" xfId="2" applyFill="1" applyBorder="1" applyAlignment="1">
      <alignment horizontal="center"/>
    </xf>
    <xf numFmtId="0" fontId="6" fillId="2" borderId="5" xfId="2" applyFill="1" applyBorder="1" applyAlignment="1">
      <alignment horizontal="center"/>
    </xf>
    <xf numFmtId="0" fontId="6" fillId="2" borderId="13" xfId="2" applyFill="1" applyBorder="1" applyAlignment="1">
      <alignment horizontal="center"/>
    </xf>
    <xf numFmtId="0" fontId="6" fillId="2" borderId="15" xfId="2" applyFill="1" applyBorder="1" applyAlignment="1">
      <alignment horizontal="center"/>
    </xf>
    <xf numFmtId="0" fontId="6" fillId="2" borderId="2" xfId="2" applyFill="1" applyBorder="1" applyAlignment="1">
      <alignment horizontal="center"/>
    </xf>
    <xf numFmtId="0" fontId="6" fillId="2" borderId="3" xfId="2" applyFill="1" applyBorder="1" applyAlignment="1">
      <alignment horizontal="center"/>
    </xf>
    <xf numFmtId="0" fontId="6" fillId="2" borderId="4" xfId="2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6" fillId="2" borderId="6" xfId="2" applyFill="1" applyBorder="1" applyAlignment="1">
      <alignment horizontal="center" vertical="center"/>
    </xf>
    <xf numFmtId="0" fontId="6" fillId="2" borderId="5" xfId="2" applyFill="1" applyBorder="1" applyAlignment="1">
      <alignment horizontal="center" vertical="center"/>
    </xf>
    <xf numFmtId="0" fontId="6" fillId="2" borderId="37" xfId="2" applyFill="1" applyBorder="1" applyAlignment="1">
      <alignment horizontal="center" vertical="center"/>
    </xf>
    <xf numFmtId="0" fontId="6" fillId="2" borderId="2" xfId="2" applyFill="1" applyBorder="1" applyAlignment="1">
      <alignment horizontal="left"/>
    </xf>
    <xf numFmtId="0" fontId="6" fillId="2" borderId="3" xfId="2" applyFill="1" applyBorder="1" applyAlignment="1">
      <alignment horizontal="left"/>
    </xf>
    <xf numFmtId="0" fontId="6" fillId="2" borderId="4" xfId="2" applyFill="1" applyBorder="1" applyAlignment="1">
      <alignment horizontal="left"/>
    </xf>
    <xf numFmtId="0" fontId="6" fillId="2" borderId="1" xfId="2" applyFill="1" applyBorder="1" applyAlignment="1">
      <alignment horizontal="center" vertical="center"/>
    </xf>
    <xf numFmtId="0" fontId="6" fillId="2" borderId="21" xfId="2" applyFill="1" applyBorder="1" applyAlignment="1">
      <alignment horizontal="center" vertical="center" wrapText="1"/>
    </xf>
    <xf numFmtId="0" fontId="6" fillId="2" borderId="26" xfId="2" applyFill="1" applyBorder="1" applyAlignment="1">
      <alignment horizontal="center" vertical="center" wrapText="1"/>
    </xf>
    <xf numFmtId="0" fontId="6" fillId="2" borderId="16" xfId="2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/>
    </xf>
    <xf numFmtId="0" fontId="6" fillId="2" borderId="3" xfId="2" applyFill="1" applyBorder="1" applyAlignment="1">
      <alignment horizontal="center" vertical="center"/>
    </xf>
    <xf numFmtId="0" fontId="6" fillId="2" borderId="4" xfId="2" applyFill="1" applyBorder="1" applyAlignment="1">
      <alignment horizontal="center" vertical="center"/>
    </xf>
    <xf numFmtId="0" fontId="6" fillId="2" borderId="8" xfId="2" applyFill="1" applyBorder="1" applyAlignment="1">
      <alignment horizontal="center" vertical="center"/>
    </xf>
    <xf numFmtId="0" fontId="6" fillId="2" borderId="9" xfId="2" applyFill="1" applyBorder="1" applyAlignment="1">
      <alignment horizontal="center" vertical="center"/>
    </xf>
    <xf numFmtId="0" fontId="6" fillId="2" borderId="10" xfId="2" applyFill="1" applyBorder="1" applyAlignment="1">
      <alignment horizontal="center" vertical="center"/>
    </xf>
    <xf numFmtId="0" fontId="6" fillId="2" borderId="7" xfId="2" applyFill="1" applyBorder="1" applyAlignment="1">
      <alignment horizontal="center" vertical="center"/>
    </xf>
    <xf numFmtId="0" fontId="6" fillId="2" borderId="8" xfId="2" applyFill="1" applyBorder="1" applyAlignment="1">
      <alignment horizontal="left" vertical="center" wrapText="1"/>
    </xf>
    <xf numFmtId="0" fontId="6" fillId="2" borderId="10" xfId="2" applyFill="1" applyBorder="1" applyAlignment="1">
      <alignment horizontal="left" vertical="center" wrapText="1"/>
    </xf>
    <xf numFmtId="0" fontId="6" fillId="2" borderId="11" xfId="2" applyFill="1" applyBorder="1" applyAlignment="1">
      <alignment horizontal="left" vertical="center" wrapText="1"/>
    </xf>
    <xf numFmtId="0" fontId="6" fillId="2" borderId="12" xfId="2" applyFill="1" applyBorder="1" applyAlignment="1">
      <alignment horizontal="left" vertical="center" wrapText="1"/>
    </xf>
    <xf numFmtId="0" fontId="6" fillId="2" borderId="11" xfId="2" applyFill="1" applyBorder="1" applyAlignment="1">
      <alignment horizontal="center" vertical="top" wrapText="1"/>
    </xf>
    <xf numFmtId="0" fontId="6" fillId="2" borderId="12" xfId="2" applyFill="1" applyBorder="1" applyAlignment="1">
      <alignment horizontal="center" vertical="top" wrapText="1"/>
    </xf>
    <xf numFmtId="0" fontId="6" fillId="2" borderId="6" xfId="2" applyFill="1" applyBorder="1" applyAlignment="1">
      <alignment horizontal="center" vertical="top" wrapText="1"/>
    </xf>
    <xf numFmtId="0" fontId="6" fillId="2" borderId="7" xfId="2" applyFill="1" applyBorder="1" applyAlignment="1">
      <alignment horizontal="center" vertical="top" wrapText="1"/>
    </xf>
    <xf numFmtId="0" fontId="6" fillId="2" borderId="6" xfId="2" applyFill="1" applyBorder="1" applyAlignment="1">
      <alignment horizontal="left" vertical="center" wrapText="1"/>
    </xf>
    <xf numFmtId="0" fontId="6" fillId="2" borderId="7" xfId="2" applyFill="1" applyBorder="1" applyAlignment="1">
      <alignment horizontal="left" vertical="center" wrapText="1"/>
    </xf>
    <xf numFmtId="0" fontId="6" fillId="2" borderId="21" xfId="2" applyFill="1" applyBorder="1" applyAlignment="1">
      <alignment horizontal="center" vertical="center"/>
    </xf>
    <xf numFmtId="0" fontId="6" fillId="2" borderId="26" xfId="2" applyFill="1" applyBorder="1" applyAlignment="1">
      <alignment horizontal="center" vertical="center"/>
    </xf>
    <xf numFmtId="0" fontId="6" fillId="2" borderId="16" xfId="2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6" fillId="2" borderId="8" xfId="2" applyFill="1" applyBorder="1" applyAlignment="1">
      <alignment horizontal="left" vertical="center"/>
    </xf>
    <xf numFmtId="0" fontId="6" fillId="2" borderId="10" xfId="2" applyFill="1" applyBorder="1" applyAlignment="1">
      <alignment horizontal="left" vertical="center"/>
    </xf>
    <xf numFmtId="0" fontId="6" fillId="2" borderId="6" xfId="2" applyFill="1" applyBorder="1" applyAlignment="1">
      <alignment horizontal="left" vertical="center"/>
    </xf>
    <xf numFmtId="0" fontId="6" fillId="2" borderId="7" xfId="2" applyFill="1" applyBorder="1" applyAlignment="1">
      <alignment horizontal="left" vertical="center"/>
    </xf>
    <xf numFmtId="2" fontId="9" fillId="2" borderId="41" xfId="2" applyNumberFormat="1" applyFont="1" applyFill="1" applyBorder="1" applyAlignment="1">
      <alignment horizontal="center" vertical="center" textRotation="90"/>
    </xf>
    <xf numFmtId="2" fontId="9" fillId="2" borderId="42" xfId="2" applyNumberFormat="1" applyFont="1" applyFill="1" applyBorder="1" applyAlignment="1">
      <alignment horizontal="center" vertical="center" textRotation="90"/>
    </xf>
    <xf numFmtId="2" fontId="9" fillId="2" borderId="43" xfId="2" applyNumberFormat="1" applyFont="1" applyFill="1" applyBorder="1" applyAlignment="1">
      <alignment horizontal="center" vertical="center" textRotation="90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14" xfId="2" applyNumberFormat="1" applyFont="1" applyFill="1" applyBorder="1" applyAlignment="1">
      <alignment horizontal="center" vertical="center"/>
    </xf>
    <xf numFmtId="2" fontId="9" fillId="2" borderId="15" xfId="2" applyNumberFormat="1" applyFont="1" applyFill="1" applyBorder="1" applyAlignment="1">
      <alignment horizontal="center" vertical="center"/>
    </xf>
    <xf numFmtId="0" fontId="28" fillId="0" borderId="13" xfId="3" applyFont="1" applyBorder="1" applyAlignment="1">
      <alignment horizontal="center"/>
    </xf>
    <xf numFmtId="0" fontId="28" fillId="0" borderId="14" xfId="3" applyFont="1" applyBorder="1" applyAlignment="1">
      <alignment horizontal="center"/>
    </xf>
    <xf numFmtId="0" fontId="28" fillId="0" borderId="15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</cellXfs>
  <cellStyles count="4">
    <cellStyle name="Hiperveza" xfId="3" builtinId="8"/>
    <cellStyle name="Normalno" xfId="0" builtinId="0"/>
    <cellStyle name="Normalno 2" xfId="2" xr:uid="{00000000-0005-0000-0000-000002000000}"/>
    <cellStyle name="Postotak" xfId="1" builtinId="5"/>
  </cellStyles>
  <dxfs count="0"/>
  <tableStyles count="0" defaultTableStyle="TableStyleMedium9" defaultPivotStyle="PivotStyleLight16"/>
  <colors>
    <mruColors>
      <color rgb="FFCCECFF"/>
      <color rgb="FFFFFFCC"/>
      <color rgb="FFE8FBFE"/>
      <color rgb="FFCBF7FD"/>
      <color rgb="FFB9C3BD"/>
      <color rgb="FFC4BD96"/>
      <color rgb="FFD9D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List1!$B$54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8210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122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161925</xdr:rowOff>
        </xdr:from>
        <xdr:to>
          <xdr:col>6</xdr:col>
          <xdr:colOff>228600</xdr:colOff>
          <xdr:row>16</xdr:row>
          <xdr:rowOff>47625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161925</xdr:rowOff>
        </xdr:from>
        <xdr:to>
          <xdr:col>6</xdr:col>
          <xdr:colOff>228600</xdr:colOff>
          <xdr:row>17</xdr:row>
          <xdr:rowOff>47625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161925</xdr:rowOff>
        </xdr:from>
        <xdr:to>
          <xdr:col>6</xdr:col>
          <xdr:colOff>228600</xdr:colOff>
          <xdr:row>18</xdr:row>
          <xdr:rowOff>47625</xdr:rowOff>
        </xdr:to>
        <xdr:sp macro="" textlink="">
          <xdr:nvSpPr>
            <xdr:cNvPr id="8200" name="Option 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161925</xdr:rowOff>
        </xdr:from>
        <xdr:to>
          <xdr:col>6</xdr:col>
          <xdr:colOff>228600</xdr:colOff>
          <xdr:row>19</xdr:row>
          <xdr:rowOff>47625</xdr:rowOff>
        </xdr:to>
        <xdr:sp macro="" textlink="">
          <xdr:nvSpPr>
            <xdr:cNvPr id="8201" name="Option 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18</xdr:row>
          <xdr:rowOff>161925</xdr:rowOff>
        </xdr:from>
        <xdr:to>
          <xdr:col>6</xdr:col>
          <xdr:colOff>228600</xdr:colOff>
          <xdr:row>20</xdr:row>
          <xdr:rowOff>47625</xdr:rowOff>
        </xdr:to>
        <xdr:sp macro="" textlink="">
          <xdr:nvSpPr>
            <xdr:cNvPr id="8202" name="Option 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161925</xdr:rowOff>
        </xdr:from>
        <xdr:to>
          <xdr:col>6</xdr:col>
          <xdr:colOff>228600</xdr:colOff>
          <xdr:row>21</xdr:row>
          <xdr:rowOff>47625</xdr:rowOff>
        </xdr:to>
        <xdr:sp macro="" textlink="">
          <xdr:nvSpPr>
            <xdr:cNvPr id="8203" name="Option 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20</xdr:row>
          <xdr:rowOff>161925</xdr:rowOff>
        </xdr:from>
        <xdr:to>
          <xdr:col>6</xdr:col>
          <xdr:colOff>228600</xdr:colOff>
          <xdr:row>22</xdr:row>
          <xdr:rowOff>47625</xdr:rowOff>
        </xdr:to>
        <xdr:sp macro="" textlink="">
          <xdr:nvSpPr>
            <xdr:cNvPr id="8204" name="Option 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21</xdr:row>
          <xdr:rowOff>161925</xdr:rowOff>
        </xdr:from>
        <xdr:to>
          <xdr:col>6</xdr:col>
          <xdr:colOff>228600</xdr:colOff>
          <xdr:row>23</xdr:row>
          <xdr:rowOff>47625</xdr:rowOff>
        </xdr:to>
        <xdr:sp macro="" textlink="">
          <xdr:nvSpPr>
            <xdr:cNvPr id="8205" name="Option Button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161925</xdr:rowOff>
        </xdr:from>
        <xdr:to>
          <xdr:col>6</xdr:col>
          <xdr:colOff>228600</xdr:colOff>
          <xdr:row>24</xdr:row>
          <xdr:rowOff>47625</xdr:rowOff>
        </xdr:to>
        <xdr:sp macro="" textlink="">
          <xdr:nvSpPr>
            <xdr:cNvPr id="8206" name="Option 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23</xdr:row>
          <xdr:rowOff>161925</xdr:rowOff>
        </xdr:from>
        <xdr:to>
          <xdr:col>6</xdr:col>
          <xdr:colOff>228600</xdr:colOff>
          <xdr:row>25</xdr:row>
          <xdr:rowOff>47625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24</xdr:row>
          <xdr:rowOff>161925</xdr:rowOff>
        </xdr:from>
        <xdr:to>
          <xdr:col>6</xdr:col>
          <xdr:colOff>228600</xdr:colOff>
          <xdr:row>26</xdr:row>
          <xdr:rowOff>47625</xdr:rowOff>
        </xdr:to>
        <xdr:sp macro="" textlink="">
          <xdr:nvSpPr>
            <xdr:cNvPr id="8208" name="Option Button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161925</xdr:rowOff>
        </xdr:from>
        <xdr:to>
          <xdr:col>6</xdr:col>
          <xdr:colOff>228600</xdr:colOff>
          <xdr:row>27</xdr:row>
          <xdr:rowOff>47625</xdr:rowOff>
        </xdr:to>
        <xdr:sp macro="" textlink="">
          <xdr:nvSpPr>
            <xdr:cNvPr id="8209" name="Option Button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333375</xdr:colOff>
      <xdr:row>14</xdr:row>
      <xdr:rowOff>0</xdr:rowOff>
    </xdr:from>
    <xdr:to>
      <xdr:col>6</xdr:col>
      <xdr:colOff>285750</xdr:colOff>
      <xdr:row>15</xdr:row>
      <xdr:rowOff>0</xdr:rowOff>
    </xdr:to>
    <xdr:sp macro="" textlink="">
      <xdr:nvSpPr>
        <xdr:cNvPr id="8197" name="Option Button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Gumb mogućnosti 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6</xdr:col>
          <xdr:colOff>228600</xdr:colOff>
          <xdr:row>15</xdr:row>
          <xdr:rowOff>0</xdr:rowOff>
        </xdr:to>
        <xdr:sp macro="" textlink="">
          <xdr:nvSpPr>
            <xdr:cNvPr id="2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Gumb mogućnosti 5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3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6</xdr:col>
          <xdr:colOff>228600</xdr:colOff>
          <xdr:row>15</xdr:row>
          <xdr:rowOff>0</xdr:rowOff>
        </xdr:to>
        <xdr:sp macro="" textlink="">
          <xdr:nvSpPr>
            <xdr:cNvPr id="8211" name="Option Button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Gumb mogućnosti 5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4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5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6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7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8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9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10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11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12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13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5</xdr:col>
      <xdr:colOff>266700</xdr:colOff>
      <xdr:row>14</xdr:row>
      <xdr:rowOff>0</xdr:rowOff>
    </xdr:from>
    <xdr:to>
      <xdr:col>6</xdr:col>
      <xdr:colOff>228600</xdr:colOff>
      <xdr:row>15</xdr:row>
      <xdr:rowOff>0</xdr:rowOff>
    </xdr:to>
    <xdr:sp macro="" textlink="">
      <xdr:nvSpPr>
        <xdr:cNvPr id="14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213360</xdr:colOff>
      <xdr:row>14</xdr:row>
      <xdr:rowOff>0</xdr:rowOff>
    </xdr:from>
    <xdr:to>
      <xdr:col>6</xdr:col>
      <xdr:colOff>182880</xdr:colOff>
      <xdr:row>15</xdr:row>
      <xdr:rowOff>0</xdr:rowOff>
    </xdr:to>
    <xdr:sp macro="" textlink="">
      <xdr:nvSpPr>
        <xdr:cNvPr id="15" name="Option Button 5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6</xdr:col>
          <xdr:colOff>228600</xdr:colOff>
          <xdr:row>15</xdr:row>
          <xdr:rowOff>0</xdr:rowOff>
        </xdr:to>
        <xdr:sp macro="" textlink="">
          <xdr:nvSpPr>
            <xdr:cNvPr id="16" name="Option Button 5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3</xdr:row>
      <xdr:rowOff>133350</xdr:rowOff>
    </xdr:from>
    <xdr:to>
      <xdr:col>18</xdr:col>
      <xdr:colOff>0</xdr:colOff>
      <xdr:row>45</xdr:row>
      <xdr:rowOff>120525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619125"/>
          <a:ext cx="10944224" cy="6788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21</xdr:col>
      <xdr:colOff>569563</xdr:colOff>
      <xdr:row>101</xdr:row>
      <xdr:rowOff>95250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67625"/>
          <a:ext cx="13371163" cy="8839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AAA%20%20RADNI_A05\ANALIZE%20TRO&#352;KOVA_PROCJENA\305KR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RSINA"/>
      <sheetName val="PROCJENA"/>
      <sheetName val="TROSKOVNIK"/>
      <sheetName val="A"/>
      <sheetName val="B"/>
      <sheetName val="procjena_EL_19333_14"/>
      <sheetName val="slike_19333_14"/>
    </sheetNames>
    <sheetDataSet>
      <sheetData sheetId="0">
        <row r="26">
          <cell r="H26">
            <v>155.72</v>
          </cell>
        </row>
      </sheetData>
      <sheetData sheetId="1">
        <row r="6">
          <cell r="E6">
            <v>26962.5</v>
          </cell>
        </row>
        <row r="9">
          <cell r="E9">
            <v>2988.9581503633176</v>
          </cell>
        </row>
        <row r="24">
          <cell r="E24">
            <v>62269.961465902445</v>
          </cell>
        </row>
        <row r="25">
          <cell r="E25">
            <v>48029.530787558942</v>
          </cell>
        </row>
        <row r="34">
          <cell r="E34">
            <v>4794</v>
          </cell>
        </row>
        <row r="35">
          <cell r="E35">
            <v>3355.7999999999997</v>
          </cell>
        </row>
        <row r="47">
          <cell r="E47">
            <v>60806.027796841721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hnb.hr/statistika/hstatistika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A1:Y105"/>
  <sheetViews>
    <sheetView showGridLines="0" tabSelected="1" view="pageBreakPreview" zoomScale="90" zoomScaleNormal="90" zoomScaleSheetLayoutView="90" workbookViewId="0">
      <pane ySplit="12" topLeftCell="A13" activePane="bottomLeft" state="frozen"/>
      <selection pane="bottomLeft" activeCell="A106" sqref="A106:XFD108"/>
    </sheetView>
  </sheetViews>
  <sheetFormatPr defaultColWidth="5.5703125" defaultRowHeight="12.75" x14ac:dyDescent="0.2"/>
  <cols>
    <col min="1" max="1" width="2.7109375" style="174" customWidth="1"/>
    <col min="2" max="2" width="10.28515625" style="174" customWidth="1"/>
    <col min="3" max="3" width="28.85546875" style="174" bestFit="1" customWidth="1"/>
    <col min="4" max="4" width="6.42578125" style="174" customWidth="1"/>
    <col min="5" max="5" width="6.28515625" style="174" customWidth="1"/>
    <col min="6" max="6" width="5.5703125" style="174" customWidth="1"/>
    <col min="7" max="7" width="6.5703125" style="174" customWidth="1"/>
    <col min="8" max="8" width="14" style="174" customWidth="1"/>
    <col min="9" max="9" width="7.140625" style="174" customWidth="1"/>
    <col min="10" max="10" width="3.85546875" style="174" customWidth="1"/>
    <col min="11" max="11" width="5.5703125" style="183" hidden="1" customWidth="1"/>
    <col min="12" max="12" width="12.7109375" style="183" hidden="1" customWidth="1"/>
    <col min="13" max="15" width="5.5703125" style="183" hidden="1" customWidth="1"/>
    <col min="16" max="16" width="6.7109375" style="183" hidden="1" customWidth="1"/>
    <col min="17" max="17" width="10.5703125" style="183" hidden="1" customWidth="1"/>
    <col min="18" max="23" width="18.7109375" style="174" customWidth="1"/>
    <col min="24" max="24" width="5.5703125" style="174"/>
    <col min="25" max="25" width="6.28515625" style="174" bestFit="1" customWidth="1"/>
    <col min="26" max="16384" width="5.5703125" style="174"/>
  </cols>
  <sheetData>
    <row r="1" spans="1:25" x14ac:dyDescent="0.2">
      <c r="A1" s="213"/>
      <c r="B1" s="214"/>
      <c r="D1" s="215"/>
      <c r="E1" s="215"/>
      <c r="F1" s="215"/>
      <c r="G1" s="216"/>
      <c r="H1" s="216"/>
      <c r="I1" s="217"/>
      <c r="J1" s="214"/>
      <c r="K1" s="217"/>
      <c r="L1" s="217"/>
      <c r="M1" s="217"/>
      <c r="N1" s="218"/>
      <c r="O1" s="219"/>
      <c r="P1" s="214"/>
      <c r="Q1" s="214"/>
      <c r="R1" s="220"/>
      <c r="S1" s="220"/>
      <c r="T1" s="220"/>
      <c r="U1" s="220"/>
      <c r="V1" s="220"/>
      <c r="W1" s="220"/>
      <c r="X1" s="220"/>
      <c r="Y1" s="221"/>
    </row>
    <row r="2" spans="1:25" ht="32.25" customHeight="1" x14ac:dyDescent="0.2">
      <c r="A2" s="213"/>
      <c r="B2" s="214"/>
      <c r="C2" s="224" t="s">
        <v>504</v>
      </c>
      <c r="D2" s="222"/>
      <c r="E2" s="222"/>
      <c r="F2" s="222"/>
      <c r="G2" s="216"/>
      <c r="H2" s="216"/>
      <c r="I2" s="217"/>
      <c r="J2" s="214"/>
      <c r="K2" s="217"/>
      <c r="L2" s="217"/>
      <c r="M2" s="217"/>
      <c r="N2" s="218"/>
      <c r="O2" s="219"/>
      <c r="P2" s="214"/>
      <c r="Q2" s="214"/>
      <c r="R2" s="220"/>
      <c r="S2" s="220"/>
      <c r="T2" s="220"/>
      <c r="U2" s="220"/>
      <c r="V2" s="220"/>
      <c r="W2" s="220"/>
      <c r="X2" s="220"/>
      <c r="Y2" s="221"/>
    </row>
    <row r="3" spans="1:25" ht="32.25" customHeight="1" x14ac:dyDescent="0.2">
      <c r="A3" s="213"/>
      <c r="B3" s="214"/>
      <c r="C3" s="225" t="s">
        <v>505</v>
      </c>
      <c r="D3" s="223"/>
      <c r="E3" s="223"/>
      <c r="F3" s="223"/>
      <c r="G3" s="216"/>
      <c r="H3" s="216"/>
      <c r="I3" s="217"/>
      <c r="J3" s="214"/>
      <c r="K3" s="217"/>
      <c r="L3" s="217"/>
      <c r="M3" s="217"/>
      <c r="N3" s="218"/>
      <c r="O3" s="219"/>
      <c r="P3" s="214"/>
      <c r="Q3" s="214"/>
      <c r="R3" s="220"/>
      <c r="S3" s="220"/>
      <c r="T3" s="220"/>
      <c r="U3" s="220"/>
      <c r="V3" s="220"/>
      <c r="W3" s="220"/>
      <c r="X3" s="220"/>
      <c r="Y3" s="221"/>
    </row>
    <row r="4" spans="1:25" s="169" customFormat="1" ht="3.75" customHeight="1" x14ac:dyDescent="0.2">
      <c r="K4" s="176"/>
      <c r="L4" s="176"/>
      <c r="M4" s="176"/>
      <c r="N4" s="176"/>
      <c r="O4" s="176"/>
      <c r="P4" s="176"/>
      <c r="Q4" s="176"/>
    </row>
    <row r="5" spans="1:25" s="170" customFormat="1" ht="13.5" customHeight="1" thickBot="1" x14ac:dyDescent="0.25">
      <c r="K5" s="177"/>
      <c r="L5" s="177"/>
      <c r="M5" s="178"/>
      <c r="N5" s="178"/>
      <c r="O5" s="178"/>
      <c r="P5" s="178"/>
      <c r="Q5" s="178"/>
    </row>
    <row r="6" spans="1:25" s="171" customFormat="1" ht="56.25" customHeight="1" x14ac:dyDescent="0.2">
      <c r="B6" s="287" t="s">
        <v>15</v>
      </c>
      <c r="C6" s="290" t="s">
        <v>14</v>
      </c>
      <c r="D6" s="291"/>
      <c r="E6" s="291"/>
      <c r="F6" s="291"/>
      <c r="G6" s="291"/>
      <c r="H6" s="292"/>
      <c r="I6" s="290" t="s">
        <v>407</v>
      </c>
      <c r="J6" s="292"/>
      <c r="K6" s="282" t="s">
        <v>216</v>
      </c>
      <c r="L6" s="283"/>
      <c r="M6" s="282" t="s">
        <v>3</v>
      </c>
      <c r="N6" s="283"/>
      <c r="O6" s="296" t="s">
        <v>247</v>
      </c>
      <c r="P6" s="282"/>
      <c r="Q6" s="251" t="s">
        <v>488</v>
      </c>
    </row>
    <row r="7" spans="1:25" s="171" customFormat="1" ht="66.75" customHeight="1" x14ac:dyDescent="0.2">
      <c r="B7" s="288"/>
      <c r="C7" s="293"/>
      <c r="D7" s="294"/>
      <c r="E7" s="294"/>
      <c r="F7" s="294"/>
      <c r="G7" s="294"/>
      <c r="H7" s="295"/>
      <c r="I7" s="293"/>
      <c r="J7" s="295"/>
      <c r="K7" s="261" t="s">
        <v>503</v>
      </c>
      <c r="L7" s="284"/>
      <c r="M7" s="261"/>
      <c r="N7" s="284"/>
      <c r="O7" s="260" t="s">
        <v>503</v>
      </c>
      <c r="P7" s="261"/>
      <c r="Q7" s="252"/>
    </row>
    <row r="8" spans="1:25" s="171" customFormat="1" ht="21.95" customHeight="1" x14ac:dyDescent="0.2">
      <c r="B8" s="288"/>
      <c r="C8" s="184"/>
      <c r="H8" s="185"/>
      <c r="I8" s="184"/>
      <c r="J8" s="185"/>
      <c r="K8" s="186"/>
      <c r="L8" s="187"/>
      <c r="M8" s="261"/>
      <c r="N8" s="284"/>
      <c r="O8" s="186"/>
      <c r="P8" s="179"/>
      <c r="Q8" s="189"/>
    </row>
    <row r="9" spans="1:25" s="171" customFormat="1" ht="21.95" customHeight="1" x14ac:dyDescent="0.2">
      <c r="B9" s="288"/>
      <c r="C9" s="184"/>
      <c r="H9" s="185"/>
      <c r="I9" s="184"/>
      <c r="J9" s="185"/>
      <c r="K9" s="186"/>
      <c r="L9" s="187"/>
      <c r="M9" s="261"/>
      <c r="N9" s="284"/>
      <c r="O9" s="186"/>
      <c r="P9" s="179"/>
      <c r="Q9" s="189"/>
    </row>
    <row r="10" spans="1:25" s="171" customFormat="1" ht="21.95" customHeight="1" thickBot="1" x14ac:dyDescent="0.25">
      <c r="B10" s="289"/>
      <c r="C10" s="190"/>
      <c r="D10" s="191"/>
      <c r="E10" s="191"/>
      <c r="F10" s="191"/>
      <c r="G10" s="191"/>
      <c r="H10" s="192"/>
      <c r="I10" s="190"/>
      <c r="J10" s="192"/>
      <c r="K10" s="193"/>
      <c r="L10" s="194"/>
      <c r="M10" s="285"/>
      <c r="N10" s="286"/>
      <c r="O10" s="193"/>
      <c r="P10" s="195"/>
      <c r="Q10" s="196"/>
    </row>
    <row r="11" spans="1:25" s="198" customFormat="1" ht="21.95" customHeight="1" x14ac:dyDescent="0.2">
      <c r="B11" s="199">
        <v>1</v>
      </c>
      <c r="C11" s="263">
        <v>2</v>
      </c>
      <c r="D11" s="265"/>
      <c r="E11" s="265"/>
      <c r="F11" s="265"/>
      <c r="G11" s="265"/>
      <c r="H11" s="264"/>
      <c r="I11" s="263">
        <v>3</v>
      </c>
      <c r="J11" s="264"/>
      <c r="K11" s="263">
        <v>4</v>
      </c>
      <c r="L11" s="264"/>
      <c r="M11" s="263">
        <v>5</v>
      </c>
      <c r="N11" s="264"/>
      <c r="O11" s="263">
        <v>6</v>
      </c>
      <c r="P11" s="264"/>
      <c r="Q11" s="200">
        <v>7</v>
      </c>
    </row>
    <row r="12" spans="1:25" s="171" customFormat="1" ht="7.5" customHeight="1" x14ac:dyDescent="0.2">
      <c r="K12" s="179"/>
      <c r="L12" s="179"/>
      <c r="M12" s="179"/>
      <c r="N12" s="179"/>
      <c r="O12" s="179"/>
      <c r="P12" s="179"/>
      <c r="Q12" s="201"/>
    </row>
    <row r="13" spans="1:25" s="170" customFormat="1" ht="7.5" customHeight="1" thickBot="1" x14ac:dyDescent="0.25">
      <c r="B13" s="202"/>
      <c r="C13" s="202"/>
      <c r="D13" s="202"/>
      <c r="E13" s="202"/>
      <c r="F13" s="202"/>
      <c r="G13" s="202"/>
      <c r="H13" s="202"/>
      <c r="I13" s="202"/>
      <c r="J13" s="202"/>
      <c r="K13" s="203"/>
      <c r="L13" s="203"/>
      <c r="M13" s="203"/>
      <c r="N13" s="203"/>
      <c r="O13" s="203"/>
      <c r="P13" s="203"/>
      <c r="Q13" s="203"/>
    </row>
    <row r="14" spans="1:25" s="170" customFormat="1" ht="21.95" customHeight="1" thickBot="1" x14ac:dyDescent="0.25">
      <c r="B14" s="172" t="s">
        <v>408</v>
      </c>
      <c r="C14" s="173"/>
      <c r="D14" s="173"/>
      <c r="E14" s="173"/>
      <c r="F14" s="173"/>
      <c r="G14" s="173"/>
      <c r="H14" s="173"/>
      <c r="I14" s="173"/>
      <c r="J14" s="175"/>
      <c r="K14" s="180"/>
      <c r="L14" s="180"/>
      <c r="M14" s="180"/>
      <c r="N14" s="181"/>
      <c r="O14" s="259"/>
      <c r="P14" s="259"/>
      <c r="Q14" s="188"/>
    </row>
    <row r="15" spans="1:25" s="170" customFormat="1" ht="21.95" customHeight="1" x14ac:dyDescent="0.2">
      <c r="B15" s="204">
        <v>1</v>
      </c>
      <c r="C15" s="253" t="s">
        <v>410</v>
      </c>
      <c r="D15" s="254"/>
      <c r="E15" s="254"/>
      <c r="F15" s="254"/>
      <c r="G15" s="254"/>
      <c r="H15" s="255"/>
      <c r="I15" s="276" t="s">
        <v>409</v>
      </c>
      <c r="J15" s="277"/>
      <c r="K15" s="256">
        <v>789.06</v>
      </c>
      <c r="L15" s="256"/>
      <c r="M15" s="257"/>
      <c r="N15" s="257"/>
      <c r="O15" s="256">
        <v>0</v>
      </c>
      <c r="P15" s="256"/>
      <c r="Q15" s="182"/>
    </row>
    <row r="16" spans="1:25" s="170" customFormat="1" ht="23.1" customHeight="1" x14ac:dyDescent="0.2">
      <c r="B16" s="197">
        <v>2</v>
      </c>
      <c r="C16" s="258" t="s">
        <v>411</v>
      </c>
      <c r="D16" s="258"/>
      <c r="E16" s="258"/>
      <c r="F16" s="258"/>
      <c r="G16" s="258"/>
      <c r="H16" s="258"/>
      <c r="I16" s="278"/>
      <c r="J16" s="279"/>
      <c r="K16" s="256">
        <v>6825</v>
      </c>
      <c r="L16" s="256"/>
      <c r="M16" s="257"/>
      <c r="N16" s="257"/>
      <c r="O16" s="256">
        <v>0</v>
      </c>
      <c r="P16" s="256"/>
      <c r="Q16" s="182"/>
    </row>
    <row r="17" spans="2:17" s="170" customFormat="1" ht="23.1" customHeight="1" x14ac:dyDescent="0.2">
      <c r="B17" s="197">
        <v>3</v>
      </c>
      <c r="C17" s="258" t="s">
        <v>412</v>
      </c>
      <c r="D17" s="258"/>
      <c r="E17" s="258"/>
      <c r="F17" s="258"/>
      <c r="G17" s="258"/>
      <c r="H17" s="258"/>
      <c r="I17" s="278"/>
      <c r="J17" s="279"/>
      <c r="K17" s="243">
        <v>20.100000000000001</v>
      </c>
      <c r="L17" s="244"/>
      <c r="M17" s="257"/>
      <c r="N17" s="257"/>
      <c r="O17" s="262">
        <v>0</v>
      </c>
      <c r="P17" s="262"/>
      <c r="Q17" s="182"/>
    </row>
    <row r="18" spans="2:17" s="170" customFormat="1" ht="23.1" customHeight="1" x14ac:dyDescent="0.2">
      <c r="B18" s="197">
        <v>4</v>
      </c>
      <c r="C18" s="258" t="s">
        <v>413</v>
      </c>
      <c r="D18" s="258"/>
      <c r="E18" s="258"/>
      <c r="F18" s="258"/>
      <c r="G18" s="258"/>
      <c r="H18" s="258"/>
      <c r="I18" s="278"/>
      <c r="J18" s="279"/>
      <c r="K18" s="243">
        <v>6</v>
      </c>
      <c r="L18" s="244"/>
      <c r="M18" s="257"/>
      <c r="N18" s="257"/>
      <c r="O18" s="262">
        <v>0</v>
      </c>
      <c r="P18" s="262"/>
      <c r="Q18" s="182"/>
    </row>
    <row r="19" spans="2:17" s="170" customFormat="1" ht="23.1" customHeight="1" x14ac:dyDescent="0.2">
      <c r="B19" s="197">
        <v>5</v>
      </c>
      <c r="C19" s="258" t="s">
        <v>414</v>
      </c>
      <c r="D19" s="258"/>
      <c r="E19" s="258"/>
      <c r="F19" s="258"/>
      <c r="G19" s="258"/>
      <c r="H19" s="258"/>
      <c r="I19" s="278"/>
      <c r="J19" s="279"/>
      <c r="K19" s="243">
        <v>255</v>
      </c>
      <c r="L19" s="244"/>
      <c r="M19" s="257"/>
      <c r="N19" s="257"/>
      <c r="O19" s="262">
        <v>0</v>
      </c>
      <c r="P19" s="262"/>
      <c r="Q19" s="182"/>
    </row>
    <row r="20" spans="2:17" s="170" customFormat="1" ht="23.1" customHeight="1" x14ac:dyDescent="0.2">
      <c r="B20" s="197">
        <v>6</v>
      </c>
      <c r="C20" s="258" t="s">
        <v>415</v>
      </c>
      <c r="D20" s="258"/>
      <c r="E20" s="258"/>
      <c r="F20" s="258"/>
      <c r="G20" s="258"/>
      <c r="H20" s="258"/>
      <c r="I20" s="278"/>
      <c r="J20" s="279"/>
      <c r="K20" s="243">
        <v>45302.29</v>
      </c>
      <c r="L20" s="244"/>
      <c r="M20" s="257"/>
      <c r="N20" s="257"/>
      <c r="O20" s="262">
        <v>0</v>
      </c>
      <c r="P20" s="262"/>
      <c r="Q20" s="182"/>
    </row>
    <row r="21" spans="2:17" s="170" customFormat="1" ht="23.1" customHeight="1" x14ac:dyDescent="0.2">
      <c r="B21" s="197">
        <v>7</v>
      </c>
      <c r="C21" s="258" t="s">
        <v>501</v>
      </c>
      <c r="D21" s="258"/>
      <c r="E21" s="258"/>
      <c r="F21" s="258"/>
      <c r="G21" s="258"/>
      <c r="H21" s="258"/>
      <c r="I21" s="278"/>
      <c r="J21" s="279"/>
      <c r="K21" s="243">
        <v>4344.33</v>
      </c>
      <c r="L21" s="244"/>
      <c r="M21" s="257"/>
      <c r="N21" s="257"/>
      <c r="O21" s="262">
        <v>0</v>
      </c>
      <c r="P21" s="262"/>
      <c r="Q21" s="182"/>
    </row>
    <row r="22" spans="2:17" s="170" customFormat="1" ht="23.1" customHeight="1" x14ac:dyDescent="0.2">
      <c r="B22" s="197">
        <v>8</v>
      </c>
      <c r="C22" s="258" t="s">
        <v>416</v>
      </c>
      <c r="D22" s="258"/>
      <c r="E22" s="258"/>
      <c r="F22" s="258"/>
      <c r="G22" s="258"/>
      <c r="H22" s="258"/>
      <c r="I22" s="278"/>
      <c r="J22" s="279"/>
      <c r="K22" s="243">
        <v>4950</v>
      </c>
      <c r="L22" s="244"/>
      <c r="M22" s="257"/>
      <c r="N22" s="257"/>
      <c r="O22" s="262">
        <v>0</v>
      </c>
      <c r="P22" s="262"/>
      <c r="Q22" s="182"/>
    </row>
    <row r="23" spans="2:17" s="170" customFormat="1" ht="23.1" customHeight="1" x14ac:dyDescent="0.2">
      <c r="B23" s="197">
        <v>9</v>
      </c>
      <c r="C23" s="266" t="s">
        <v>417</v>
      </c>
      <c r="D23" s="267"/>
      <c r="E23" s="267"/>
      <c r="F23" s="267"/>
      <c r="G23" s="267"/>
      <c r="H23" s="268"/>
      <c r="I23" s="278"/>
      <c r="J23" s="279"/>
      <c r="K23" s="243">
        <v>171.02</v>
      </c>
      <c r="L23" s="244"/>
      <c r="M23" s="257"/>
      <c r="N23" s="257"/>
      <c r="O23" s="262">
        <v>0</v>
      </c>
      <c r="P23" s="262"/>
      <c r="Q23" s="182"/>
    </row>
    <row r="24" spans="2:17" s="170" customFormat="1" ht="23.1" customHeight="1" x14ac:dyDescent="0.2">
      <c r="B24" s="205">
        <v>10</v>
      </c>
      <c r="C24" s="266" t="s">
        <v>418</v>
      </c>
      <c r="D24" s="267"/>
      <c r="E24" s="267"/>
      <c r="F24" s="267"/>
      <c r="G24" s="267"/>
      <c r="H24" s="268"/>
      <c r="I24" s="278"/>
      <c r="J24" s="279"/>
      <c r="K24" s="243">
        <v>47.23</v>
      </c>
      <c r="L24" s="244"/>
      <c r="M24" s="257"/>
      <c r="N24" s="257"/>
      <c r="O24" s="262">
        <v>0</v>
      </c>
      <c r="P24" s="262"/>
      <c r="Q24" s="182"/>
    </row>
    <row r="25" spans="2:17" s="170" customFormat="1" ht="23.1" customHeight="1" x14ac:dyDescent="0.2">
      <c r="B25" s="197">
        <v>11</v>
      </c>
      <c r="C25" s="245" t="s">
        <v>419</v>
      </c>
      <c r="D25" s="246"/>
      <c r="E25" s="246"/>
      <c r="F25" s="246"/>
      <c r="G25" s="246"/>
      <c r="H25" s="247"/>
      <c r="I25" s="278"/>
      <c r="J25" s="279"/>
      <c r="K25" s="243">
        <v>45.11</v>
      </c>
      <c r="L25" s="244"/>
      <c r="M25" s="257"/>
      <c r="N25" s="257"/>
      <c r="O25" s="262">
        <v>0</v>
      </c>
      <c r="P25" s="262"/>
      <c r="Q25" s="182"/>
    </row>
    <row r="26" spans="2:17" s="170" customFormat="1" ht="23.1" customHeight="1" x14ac:dyDescent="0.2">
      <c r="B26" s="205">
        <v>12</v>
      </c>
      <c r="C26" s="258" t="s">
        <v>420</v>
      </c>
      <c r="D26" s="258"/>
      <c r="E26" s="258"/>
      <c r="F26" s="258"/>
      <c r="G26" s="258"/>
      <c r="H26" s="258"/>
      <c r="I26" s="278"/>
      <c r="J26" s="279"/>
      <c r="K26" s="243">
        <v>178.74</v>
      </c>
      <c r="L26" s="244"/>
      <c r="M26" s="257"/>
      <c r="N26" s="257"/>
      <c r="O26" s="262">
        <v>0</v>
      </c>
      <c r="P26" s="262"/>
      <c r="Q26" s="182"/>
    </row>
    <row r="27" spans="2:17" s="170" customFormat="1" ht="23.1" customHeight="1" x14ac:dyDescent="0.2">
      <c r="B27" s="197">
        <v>13</v>
      </c>
      <c r="C27" s="245" t="s">
        <v>421</v>
      </c>
      <c r="D27" s="246"/>
      <c r="E27" s="246"/>
      <c r="F27" s="246"/>
      <c r="G27" s="246"/>
      <c r="H27" s="247"/>
      <c r="I27" s="278"/>
      <c r="J27" s="279"/>
      <c r="K27" s="243">
        <v>19.41</v>
      </c>
      <c r="L27" s="244"/>
      <c r="M27" s="257"/>
      <c r="N27" s="257"/>
      <c r="O27" s="262">
        <v>0</v>
      </c>
      <c r="P27" s="262"/>
      <c r="Q27" s="182"/>
    </row>
    <row r="28" spans="2:17" s="170" customFormat="1" ht="23.1" customHeight="1" x14ac:dyDescent="0.2">
      <c r="B28" s="197">
        <v>14</v>
      </c>
      <c r="C28" s="266" t="s">
        <v>422</v>
      </c>
      <c r="D28" s="267"/>
      <c r="E28" s="267"/>
      <c r="F28" s="267"/>
      <c r="G28" s="267"/>
      <c r="H28" s="268"/>
      <c r="I28" s="278"/>
      <c r="J28" s="279"/>
      <c r="K28" s="243">
        <v>155.22999999999999</v>
      </c>
      <c r="L28" s="244"/>
      <c r="M28" s="257"/>
      <c r="N28" s="257"/>
      <c r="O28" s="262">
        <v>0</v>
      </c>
      <c r="P28" s="262"/>
      <c r="Q28" s="182"/>
    </row>
    <row r="29" spans="2:17" s="170" customFormat="1" ht="23.1" customHeight="1" x14ac:dyDescent="0.2">
      <c r="B29" s="197">
        <v>15</v>
      </c>
      <c r="C29" s="266" t="s">
        <v>423</v>
      </c>
      <c r="D29" s="267"/>
      <c r="E29" s="267"/>
      <c r="F29" s="267"/>
      <c r="G29" s="267"/>
      <c r="H29" s="268"/>
      <c r="I29" s="278"/>
      <c r="J29" s="279"/>
      <c r="K29" s="243">
        <v>357.49</v>
      </c>
      <c r="L29" s="244"/>
      <c r="M29" s="257"/>
      <c r="N29" s="257"/>
      <c r="O29" s="262">
        <v>0</v>
      </c>
      <c r="P29" s="262"/>
      <c r="Q29" s="182"/>
    </row>
    <row r="30" spans="2:17" s="170" customFormat="1" ht="23.1" customHeight="1" x14ac:dyDescent="0.2">
      <c r="B30" s="197">
        <v>16</v>
      </c>
      <c r="C30" s="258" t="s">
        <v>424</v>
      </c>
      <c r="D30" s="258"/>
      <c r="E30" s="258"/>
      <c r="F30" s="258"/>
      <c r="G30" s="258"/>
      <c r="H30" s="258"/>
      <c r="I30" s="278"/>
      <c r="J30" s="279"/>
      <c r="K30" s="243">
        <v>276.86</v>
      </c>
      <c r="L30" s="244"/>
      <c r="M30" s="257"/>
      <c r="N30" s="257"/>
      <c r="O30" s="262">
        <v>0</v>
      </c>
      <c r="P30" s="262"/>
      <c r="Q30" s="182"/>
    </row>
    <row r="31" spans="2:17" s="170" customFormat="1" ht="23.1" customHeight="1" x14ac:dyDescent="0.2">
      <c r="B31" s="197">
        <v>17</v>
      </c>
      <c r="C31" s="258" t="s">
        <v>425</v>
      </c>
      <c r="D31" s="258"/>
      <c r="E31" s="258"/>
      <c r="F31" s="258"/>
      <c r="G31" s="258"/>
      <c r="H31" s="258"/>
      <c r="I31" s="278"/>
      <c r="J31" s="279"/>
      <c r="K31" s="243">
        <v>4</v>
      </c>
      <c r="L31" s="244"/>
      <c r="M31" s="257"/>
      <c r="N31" s="257"/>
      <c r="O31" s="262">
        <v>0</v>
      </c>
      <c r="P31" s="262"/>
      <c r="Q31" s="182"/>
    </row>
    <row r="32" spans="2:17" s="170" customFormat="1" ht="23.1" customHeight="1" x14ac:dyDescent="0.2">
      <c r="B32" s="197">
        <v>18</v>
      </c>
      <c r="C32" s="258" t="s">
        <v>426</v>
      </c>
      <c r="D32" s="258"/>
      <c r="E32" s="258"/>
      <c r="F32" s="258"/>
      <c r="G32" s="258"/>
      <c r="H32" s="258"/>
      <c r="I32" s="278"/>
      <c r="J32" s="279"/>
      <c r="K32" s="243">
        <v>496.21</v>
      </c>
      <c r="L32" s="244"/>
      <c r="M32" s="257"/>
      <c r="N32" s="257"/>
      <c r="O32" s="262">
        <v>0</v>
      </c>
      <c r="P32" s="262"/>
      <c r="Q32" s="182"/>
    </row>
    <row r="33" spans="2:17" s="170" customFormat="1" ht="23.1" customHeight="1" x14ac:dyDescent="0.2">
      <c r="B33" s="197">
        <v>19</v>
      </c>
      <c r="C33" s="258" t="s">
        <v>427</v>
      </c>
      <c r="D33" s="258"/>
      <c r="E33" s="258"/>
      <c r="F33" s="258"/>
      <c r="G33" s="258"/>
      <c r="H33" s="258"/>
      <c r="I33" s="278"/>
      <c r="J33" s="279"/>
      <c r="K33" s="243">
        <v>15392</v>
      </c>
      <c r="L33" s="244"/>
      <c r="M33" s="257"/>
      <c r="N33" s="257"/>
      <c r="O33" s="262">
        <v>0</v>
      </c>
      <c r="P33" s="262"/>
      <c r="Q33" s="182"/>
    </row>
    <row r="34" spans="2:17" s="170" customFormat="1" ht="23.1" customHeight="1" x14ac:dyDescent="0.2">
      <c r="B34" s="197">
        <v>20</v>
      </c>
      <c r="C34" s="258" t="s">
        <v>428</v>
      </c>
      <c r="D34" s="258"/>
      <c r="E34" s="258"/>
      <c r="F34" s="258"/>
      <c r="G34" s="258"/>
      <c r="H34" s="258"/>
      <c r="I34" s="278"/>
      <c r="J34" s="279"/>
      <c r="K34" s="243">
        <v>19.21</v>
      </c>
      <c r="L34" s="244"/>
      <c r="M34" s="257"/>
      <c r="N34" s="257"/>
      <c r="O34" s="262">
        <v>0</v>
      </c>
      <c r="P34" s="262"/>
      <c r="Q34" s="182"/>
    </row>
    <row r="35" spans="2:17" s="170" customFormat="1" ht="23.1" customHeight="1" x14ac:dyDescent="0.2">
      <c r="B35" s="197">
        <v>21</v>
      </c>
      <c r="C35" s="258" t="s">
        <v>429</v>
      </c>
      <c r="D35" s="258"/>
      <c r="E35" s="258"/>
      <c r="F35" s="258"/>
      <c r="G35" s="258"/>
      <c r="H35" s="258"/>
      <c r="I35" s="278"/>
      <c r="J35" s="279"/>
      <c r="K35" s="243">
        <v>224.17</v>
      </c>
      <c r="L35" s="244"/>
      <c r="M35" s="257"/>
      <c r="N35" s="257"/>
      <c r="O35" s="262">
        <v>0</v>
      </c>
      <c r="P35" s="262"/>
      <c r="Q35" s="182"/>
    </row>
    <row r="36" spans="2:17" s="170" customFormat="1" ht="23.1" customHeight="1" x14ac:dyDescent="0.2">
      <c r="B36" s="197">
        <v>22</v>
      </c>
      <c r="C36" s="258" t="s">
        <v>430</v>
      </c>
      <c r="D36" s="258"/>
      <c r="E36" s="258"/>
      <c r="F36" s="258"/>
      <c r="G36" s="258"/>
      <c r="H36" s="258"/>
      <c r="I36" s="278"/>
      <c r="J36" s="279"/>
      <c r="K36" s="243">
        <v>4418.68</v>
      </c>
      <c r="L36" s="244"/>
      <c r="M36" s="257"/>
      <c r="N36" s="257"/>
      <c r="O36" s="262">
        <v>0</v>
      </c>
      <c r="P36" s="262"/>
      <c r="Q36" s="182"/>
    </row>
    <row r="37" spans="2:17" s="170" customFormat="1" ht="23.1" customHeight="1" x14ac:dyDescent="0.2">
      <c r="B37" s="197">
        <v>23</v>
      </c>
      <c r="C37" s="258" t="s">
        <v>431</v>
      </c>
      <c r="D37" s="258"/>
      <c r="E37" s="258"/>
      <c r="F37" s="258"/>
      <c r="G37" s="258"/>
      <c r="H37" s="258"/>
      <c r="I37" s="278"/>
      <c r="J37" s="279"/>
      <c r="K37" s="243">
        <v>219</v>
      </c>
      <c r="L37" s="244"/>
      <c r="M37" s="257"/>
      <c r="N37" s="257"/>
      <c r="O37" s="262">
        <v>0</v>
      </c>
      <c r="P37" s="262"/>
      <c r="Q37" s="182"/>
    </row>
    <row r="38" spans="2:17" s="170" customFormat="1" ht="23.1" customHeight="1" x14ac:dyDescent="0.2">
      <c r="B38" s="205">
        <v>24</v>
      </c>
      <c r="C38" s="258" t="s">
        <v>432</v>
      </c>
      <c r="D38" s="258"/>
      <c r="E38" s="258"/>
      <c r="F38" s="258"/>
      <c r="G38" s="258"/>
      <c r="H38" s="258"/>
      <c r="I38" s="278"/>
      <c r="J38" s="279"/>
      <c r="K38" s="243">
        <v>344.45</v>
      </c>
      <c r="L38" s="244"/>
      <c r="M38" s="257"/>
      <c r="N38" s="257"/>
      <c r="O38" s="262">
        <v>0</v>
      </c>
      <c r="P38" s="262"/>
      <c r="Q38" s="182"/>
    </row>
    <row r="39" spans="2:17" s="170" customFormat="1" ht="23.1" customHeight="1" x14ac:dyDescent="0.2">
      <c r="B39" s="205">
        <v>25</v>
      </c>
      <c r="C39" s="245" t="s">
        <v>433</v>
      </c>
      <c r="D39" s="246"/>
      <c r="E39" s="246"/>
      <c r="F39" s="246"/>
      <c r="G39" s="246"/>
      <c r="H39" s="247"/>
      <c r="I39" s="278"/>
      <c r="J39" s="279"/>
      <c r="K39" s="243">
        <v>40.69</v>
      </c>
      <c r="L39" s="244"/>
      <c r="M39" s="257"/>
      <c r="N39" s="257"/>
      <c r="O39" s="262">
        <v>0</v>
      </c>
      <c r="P39" s="262"/>
      <c r="Q39" s="182"/>
    </row>
    <row r="40" spans="2:17" s="170" customFormat="1" ht="23.1" customHeight="1" x14ac:dyDescent="0.2">
      <c r="B40" s="205">
        <v>26</v>
      </c>
      <c r="C40" s="245" t="s">
        <v>434</v>
      </c>
      <c r="D40" s="246"/>
      <c r="E40" s="246"/>
      <c r="F40" s="246"/>
      <c r="G40" s="246"/>
      <c r="H40" s="247"/>
      <c r="I40" s="278"/>
      <c r="J40" s="279"/>
      <c r="K40" s="243">
        <v>69.87</v>
      </c>
      <c r="L40" s="244"/>
      <c r="M40" s="257"/>
      <c r="N40" s="257"/>
      <c r="O40" s="262">
        <v>0</v>
      </c>
      <c r="P40" s="262"/>
      <c r="Q40" s="182"/>
    </row>
    <row r="41" spans="2:17" s="206" customFormat="1" ht="23.1" customHeight="1" x14ac:dyDescent="0.2">
      <c r="B41" s="207">
        <v>27</v>
      </c>
      <c r="C41" s="269" t="s">
        <v>435</v>
      </c>
      <c r="D41" s="270"/>
      <c r="E41" s="270"/>
      <c r="F41" s="270"/>
      <c r="G41" s="270"/>
      <c r="H41" s="271"/>
      <c r="I41" s="278"/>
      <c r="J41" s="279"/>
      <c r="K41" s="272">
        <v>54</v>
      </c>
      <c r="L41" s="273"/>
      <c r="M41" s="274"/>
      <c r="N41" s="274"/>
      <c r="O41" s="275">
        <v>0</v>
      </c>
      <c r="P41" s="275"/>
      <c r="Q41" s="208"/>
    </row>
    <row r="42" spans="2:17" s="170" customFormat="1" ht="23.1" customHeight="1" x14ac:dyDescent="0.2">
      <c r="B42" s="197">
        <v>28</v>
      </c>
      <c r="C42" s="245" t="s">
        <v>436</v>
      </c>
      <c r="D42" s="246"/>
      <c r="E42" s="246"/>
      <c r="F42" s="246"/>
      <c r="G42" s="246"/>
      <c r="H42" s="247"/>
      <c r="I42" s="278"/>
      <c r="J42" s="279"/>
      <c r="K42" s="243">
        <v>2065.7600000000002</v>
      </c>
      <c r="L42" s="244"/>
      <c r="M42" s="257"/>
      <c r="N42" s="257"/>
      <c r="O42" s="262">
        <v>0</v>
      </c>
      <c r="P42" s="262"/>
      <c r="Q42" s="182"/>
    </row>
    <row r="43" spans="2:17" s="170" customFormat="1" ht="23.1" customHeight="1" x14ac:dyDescent="0.2">
      <c r="B43" s="197">
        <v>29</v>
      </c>
      <c r="C43" s="258" t="s">
        <v>437</v>
      </c>
      <c r="D43" s="258"/>
      <c r="E43" s="258"/>
      <c r="F43" s="258"/>
      <c r="G43" s="258"/>
      <c r="H43" s="258"/>
      <c r="I43" s="278"/>
      <c r="J43" s="279"/>
      <c r="K43" s="243">
        <v>1399.28</v>
      </c>
      <c r="L43" s="244"/>
      <c r="M43" s="257"/>
      <c r="N43" s="257"/>
      <c r="O43" s="256">
        <v>0</v>
      </c>
      <c r="P43" s="256"/>
      <c r="Q43" s="182"/>
    </row>
    <row r="44" spans="2:17" s="170" customFormat="1" ht="23.1" customHeight="1" x14ac:dyDescent="0.2">
      <c r="B44" s="197">
        <v>30</v>
      </c>
      <c r="C44" s="258" t="s">
        <v>438</v>
      </c>
      <c r="D44" s="258"/>
      <c r="E44" s="258"/>
      <c r="F44" s="258"/>
      <c r="G44" s="258"/>
      <c r="H44" s="258"/>
      <c r="I44" s="278"/>
      <c r="J44" s="279"/>
      <c r="K44" s="243">
        <v>16.059999999999999</v>
      </c>
      <c r="L44" s="244"/>
      <c r="M44" s="257"/>
      <c r="N44" s="257"/>
      <c r="O44" s="262">
        <v>0</v>
      </c>
      <c r="P44" s="262"/>
      <c r="Q44" s="182"/>
    </row>
    <row r="45" spans="2:17" s="170" customFormat="1" ht="23.1" customHeight="1" x14ac:dyDescent="0.2">
      <c r="B45" s="197">
        <v>31</v>
      </c>
      <c r="C45" s="258" t="s">
        <v>439</v>
      </c>
      <c r="D45" s="258"/>
      <c r="E45" s="258"/>
      <c r="F45" s="258"/>
      <c r="G45" s="258"/>
      <c r="H45" s="258"/>
      <c r="I45" s="278"/>
      <c r="J45" s="279"/>
      <c r="K45" s="243">
        <v>94.95</v>
      </c>
      <c r="L45" s="244"/>
      <c r="M45" s="257"/>
      <c r="N45" s="257"/>
      <c r="O45" s="262">
        <v>0</v>
      </c>
      <c r="P45" s="262"/>
      <c r="Q45" s="182"/>
    </row>
    <row r="46" spans="2:17" s="170" customFormat="1" ht="23.1" customHeight="1" x14ac:dyDescent="0.2">
      <c r="B46" s="205">
        <v>32</v>
      </c>
      <c r="C46" s="258" t="s">
        <v>440</v>
      </c>
      <c r="D46" s="258"/>
      <c r="E46" s="258"/>
      <c r="F46" s="258"/>
      <c r="G46" s="258"/>
      <c r="H46" s="258"/>
      <c r="I46" s="278"/>
      <c r="J46" s="279"/>
      <c r="K46" s="243">
        <v>278.05</v>
      </c>
      <c r="L46" s="244"/>
      <c r="M46" s="257"/>
      <c r="N46" s="257"/>
      <c r="O46" s="262">
        <v>0</v>
      </c>
      <c r="P46" s="262"/>
      <c r="Q46" s="182"/>
    </row>
    <row r="47" spans="2:17" s="170" customFormat="1" ht="23.1" customHeight="1" x14ac:dyDescent="0.2">
      <c r="B47" s="197">
        <v>33</v>
      </c>
      <c r="C47" s="245" t="s">
        <v>441</v>
      </c>
      <c r="D47" s="246"/>
      <c r="E47" s="246"/>
      <c r="F47" s="246"/>
      <c r="G47" s="246"/>
      <c r="H47" s="247"/>
      <c r="I47" s="278"/>
      <c r="J47" s="279"/>
      <c r="K47" s="243">
        <v>1700.73</v>
      </c>
      <c r="L47" s="244"/>
      <c r="M47" s="257"/>
      <c r="N47" s="257"/>
      <c r="O47" s="262">
        <v>0</v>
      </c>
      <c r="P47" s="262"/>
      <c r="Q47" s="182"/>
    </row>
    <row r="48" spans="2:17" s="170" customFormat="1" ht="23.1" customHeight="1" x14ac:dyDescent="0.2">
      <c r="B48" s="197">
        <v>34</v>
      </c>
      <c r="C48" s="258" t="s">
        <v>442</v>
      </c>
      <c r="D48" s="258"/>
      <c r="E48" s="258"/>
      <c r="F48" s="258"/>
      <c r="G48" s="258"/>
      <c r="H48" s="258"/>
      <c r="I48" s="278"/>
      <c r="J48" s="279"/>
      <c r="K48" s="243">
        <v>5196</v>
      </c>
      <c r="L48" s="244"/>
      <c r="M48" s="257"/>
      <c r="N48" s="257"/>
      <c r="O48" s="262">
        <v>0</v>
      </c>
      <c r="P48" s="262"/>
      <c r="Q48" s="182"/>
    </row>
    <row r="49" spans="2:17" s="170" customFormat="1" ht="23.1" customHeight="1" x14ac:dyDescent="0.2">
      <c r="B49" s="205">
        <v>35</v>
      </c>
      <c r="C49" s="258" t="s">
        <v>443</v>
      </c>
      <c r="D49" s="258"/>
      <c r="E49" s="258"/>
      <c r="F49" s="258"/>
      <c r="G49" s="258"/>
      <c r="H49" s="258"/>
      <c r="I49" s="278"/>
      <c r="J49" s="279"/>
      <c r="K49" s="243">
        <v>212</v>
      </c>
      <c r="L49" s="244"/>
      <c r="M49" s="257"/>
      <c r="N49" s="257"/>
      <c r="O49" s="262">
        <v>0</v>
      </c>
      <c r="P49" s="262"/>
      <c r="Q49" s="182"/>
    </row>
    <row r="50" spans="2:17" s="170" customFormat="1" ht="23.1" customHeight="1" x14ac:dyDescent="0.2">
      <c r="B50" s="197">
        <v>36</v>
      </c>
      <c r="C50" s="245" t="s">
        <v>444</v>
      </c>
      <c r="D50" s="246"/>
      <c r="E50" s="246"/>
      <c r="F50" s="246"/>
      <c r="G50" s="246"/>
      <c r="H50" s="247"/>
      <c r="I50" s="278"/>
      <c r="J50" s="279"/>
      <c r="K50" s="243">
        <v>6660.25</v>
      </c>
      <c r="L50" s="244"/>
      <c r="M50" s="257"/>
      <c r="N50" s="257"/>
      <c r="O50" s="262">
        <v>0</v>
      </c>
      <c r="P50" s="262"/>
      <c r="Q50" s="182"/>
    </row>
    <row r="51" spans="2:17" s="170" customFormat="1" ht="23.1" customHeight="1" x14ac:dyDescent="0.2">
      <c r="B51" s="205">
        <v>37</v>
      </c>
      <c r="C51" s="258" t="s">
        <v>445</v>
      </c>
      <c r="D51" s="258"/>
      <c r="E51" s="258"/>
      <c r="F51" s="258"/>
      <c r="G51" s="258"/>
      <c r="H51" s="258"/>
      <c r="I51" s="278"/>
      <c r="J51" s="279"/>
      <c r="K51" s="243">
        <v>104.03</v>
      </c>
      <c r="L51" s="244"/>
      <c r="M51" s="257"/>
      <c r="N51" s="257"/>
      <c r="O51" s="262">
        <v>0</v>
      </c>
      <c r="P51" s="262"/>
      <c r="Q51" s="182"/>
    </row>
    <row r="52" spans="2:17" s="170" customFormat="1" ht="23.1" customHeight="1" x14ac:dyDescent="0.2">
      <c r="B52" s="205">
        <v>38</v>
      </c>
      <c r="C52" s="245" t="s">
        <v>446</v>
      </c>
      <c r="D52" s="246"/>
      <c r="E52" s="246"/>
      <c r="F52" s="246"/>
      <c r="G52" s="246"/>
      <c r="H52" s="247"/>
      <c r="I52" s="278"/>
      <c r="J52" s="279"/>
      <c r="K52" s="243">
        <v>472.47</v>
      </c>
      <c r="L52" s="244"/>
      <c r="M52" s="257"/>
      <c r="N52" s="257"/>
      <c r="O52" s="262">
        <v>0</v>
      </c>
      <c r="P52" s="262"/>
      <c r="Q52" s="182"/>
    </row>
    <row r="53" spans="2:17" s="170" customFormat="1" ht="23.1" customHeight="1" x14ac:dyDescent="0.2">
      <c r="B53" s="205">
        <v>39</v>
      </c>
      <c r="C53" s="245" t="s">
        <v>447</v>
      </c>
      <c r="D53" s="246"/>
      <c r="E53" s="246"/>
      <c r="F53" s="246"/>
      <c r="G53" s="246"/>
      <c r="H53" s="247"/>
      <c r="I53" s="278"/>
      <c r="J53" s="279"/>
      <c r="K53" s="243">
        <v>475.29</v>
      </c>
      <c r="L53" s="244"/>
      <c r="M53" s="257"/>
      <c r="N53" s="257"/>
      <c r="O53" s="262">
        <v>0</v>
      </c>
      <c r="P53" s="262"/>
      <c r="Q53" s="182"/>
    </row>
    <row r="54" spans="2:17" s="170" customFormat="1" ht="23.1" customHeight="1" x14ac:dyDescent="0.2">
      <c r="B54" s="205">
        <v>41</v>
      </c>
      <c r="C54" s="245" t="s">
        <v>448</v>
      </c>
      <c r="D54" s="246"/>
      <c r="E54" s="246"/>
      <c r="F54" s="246"/>
      <c r="G54" s="246"/>
      <c r="H54" s="247"/>
      <c r="I54" s="278"/>
      <c r="J54" s="279"/>
      <c r="K54" s="243">
        <v>63.64</v>
      </c>
      <c r="L54" s="244"/>
      <c r="M54" s="257"/>
      <c r="N54" s="257"/>
      <c r="O54" s="262">
        <v>0</v>
      </c>
      <c r="P54" s="262"/>
      <c r="Q54" s="182"/>
    </row>
    <row r="55" spans="2:17" s="170" customFormat="1" ht="23.1" customHeight="1" x14ac:dyDescent="0.2">
      <c r="B55" s="205">
        <v>42</v>
      </c>
      <c r="C55" s="245" t="s">
        <v>449</v>
      </c>
      <c r="D55" s="246"/>
      <c r="E55" s="246"/>
      <c r="F55" s="246"/>
      <c r="G55" s="246"/>
      <c r="H55" s="247"/>
      <c r="I55" s="278"/>
      <c r="J55" s="279"/>
      <c r="K55" s="243">
        <v>2511.64</v>
      </c>
      <c r="L55" s="244"/>
      <c r="M55" s="257"/>
      <c r="N55" s="257"/>
      <c r="O55" s="262">
        <v>0</v>
      </c>
      <c r="P55" s="262"/>
      <c r="Q55" s="182"/>
    </row>
    <row r="56" spans="2:17" s="170" customFormat="1" ht="23.1" customHeight="1" x14ac:dyDescent="0.2">
      <c r="B56" s="205">
        <v>43</v>
      </c>
      <c r="C56" s="245" t="s">
        <v>450</v>
      </c>
      <c r="D56" s="246"/>
      <c r="E56" s="246"/>
      <c r="F56" s="246"/>
      <c r="G56" s="246"/>
      <c r="H56" s="247"/>
      <c r="I56" s="278"/>
      <c r="J56" s="279"/>
      <c r="K56" s="243">
        <v>184</v>
      </c>
      <c r="L56" s="244"/>
      <c r="M56" s="257"/>
      <c r="N56" s="257"/>
      <c r="O56" s="262">
        <v>0</v>
      </c>
      <c r="P56" s="262"/>
      <c r="Q56" s="182"/>
    </row>
    <row r="57" spans="2:17" s="170" customFormat="1" ht="23.1" customHeight="1" x14ac:dyDescent="0.2">
      <c r="B57" s="205">
        <v>44</v>
      </c>
      <c r="C57" s="245" t="s">
        <v>451</v>
      </c>
      <c r="D57" s="246"/>
      <c r="E57" s="246"/>
      <c r="F57" s="246"/>
      <c r="G57" s="246"/>
      <c r="H57" s="247"/>
      <c r="I57" s="278"/>
      <c r="J57" s="279"/>
      <c r="K57" s="243">
        <v>110</v>
      </c>
      <c r="L57" s="244"/>
      <c r="M57" s="257"/>
      <c r="N57" s="257"/>
      <c r="O57" s="262">
        <v>0</v>
      </c>
      <c r="P57" s="262"/>
      <c r="Q57" s="182"/>
    </row>
    <row r="58" spans="2:17" s="170" customFormat="1" ht="23.1" customHeight="1" x14ac:dyDescent="0.2">
      <c r="B58" s="197">
        <v>45</v>
      </c>
      <c r="C58" s="245" t="s">
        <v>452</v>
      </c>
      <c r="D58" s="246"/>
      <c r="E58" s="246"/>
      <c r="F58" s="246"/>
      <c r="G58" s="246"/>
      <c r="H58" s="247"/>
      <c r="I58" s="278"/>
      <c r="J58" s="279"/>
      <c r="K58" s="243">
        <v>12.5</v>
      </c>
      <c r="L58" s="244"/>
      <c r="M58" s="257"/>
      <c r="N58" s="257"/>
      <c r="O58" s="262">
        <v>0</v>
      </c>
      <c r="P58" s="262"/>
      <c r="Q58" s="182"/>
    </row>
    <row r="59" spans="2:17" s="170" customFormat="1" ht="23.1" customHeight="1" x14ac:dyDescent="0.2">
      <c r="B59" s="197">
        <v>46</v>
      </c>
      <c r="C59" s="258" t="s">
        <v>453</v>
      </c>
      <c r="D59" s="258"/>
      <c r="E59" s="258"/>
      <c r="F59" s="258"/>
      <c r="G59" s="258"/>
      <c r="H59" s="258"/>
      <c r="I59" s="278"/>
      <c r="J59" s="279"/>
      <c r="K59" s="243">
        <v>39.9</v>
      </c>
      <c r="L59" s="244"/>
      <c r="M59" s="257"/>
      <c r="N59" s="257"/>
      <c r="O59" s="262">
        <v>0</v>
      </c>
      <c r="P59" s="262"/>
      <c r="Q59" s="182"/>
    </row>
    <row r="60" spans="2:17" s="170" customFormat="1" ht="23.1" customHeight="1" x14ac:dyDescent="0.2">
      <c r="B60" s="205">
        <v>47</v>
      </c>
      <c r="C60" s="258" t="s">
        <v>454</v>
      </c>
      <c r="D60" s="258"/>
      <c r="E60" s="258"/>
      <c r="F60" s="258"/>
      <c r="G60" s="258"/>
      <c r="H60" s="258"/>
      <c r="I60" s="278"/>
      <c r="J60" s="279"/>
      <c r="K60" s="243">
        <v>2290.4499999999998</v>
      </c>
      <c r="L60" s="244"/>
      <c r="M60" s="257"/>
      <c r="N60" s="257"/>
      <c r="O60" s="262">
        <v>0</v>
      </c>
      <c r="P60" s="262"/>
      <c r="Q60" s="182"/>
    </row>
    <row r="61" spans="2:17" s="170" customFormat="1" ht="23.1" customHeight="1" x14ac:dyDescent="0.2">
      <c r="B61" s="205">
        <v>48</v>
      </c>
      <c r="C61" s="245" t="s">
        <v>455</v>
      </c>
      <c r="D61" s="246"/>
      <c r="E61" s="246"/>
      <c r="F61" s="246"/>
      <c r="G61" s="246"/>
      <c r="H61" s="247"/>
      <c r="I61" s="278"/>
      <c r="J61" s="279"/>
      <c r="K61" s="243">
        <v>57.55</v>
      </c>
      <c r="L61" s="244"/>
      <c r="M61" s="257"/>
      <c r="N61" s="257"/>
      <c r="O61" s="262">
        <v>0</v>
      </c>
      <c r="P61" s="262"/>
      <c r="Q61" s="182"/>
    </row>
    <row r="62" spans="2:17" s="170" customFormat="1" ht="23.1" customHeight="1" x14ac:dyDescent="0.2">
      <c r="B62" s="205">
        <v>49</v>
      </c>
      <c r="C62" s="245" t="s">
        <v>456</v>
      </c>
      <c r="D62" s="246"/>
      <c r="E62" s="246"/>
      <c r="F62" s="246"/>
      <c r="G62" s="246"/>
      <c r="H62" s="247"/>
      <c r="I62" s="278"/>
      <c r="J62" s="279"/>
      <c r="K62" s="243">
        <v>120</v>
      </c>
      <c r="L62" s="244"/>
      <c r="M62" s="257"/>
      <c r="N62" s="257"/>
      <c r="O62" s="262">
        <v>0</v>
      </c>
      <c r="P62" s="262"/>
      <c r="Q62" s="182"/>
    </row>
    <row r="63" spans="2:17" s="170" customFormat="1" ht="23.1" customHeight="1" x14ac:dyDescent="0.2">
      <c r="B63" s="197">
        <v>50</v>
      </c>
      <c r="C63" s="245" t="s">
        <v>457</v>
      </c>
      <c r="D63" s="246"/>
      <c r="E63" s="246"/>
      <c r="F63" s="246"/>
      <c r="G63" s="246"/>
      <c r="H63" s="247"/>
      <c r="I63" s="278"/>
      <c r="J63" s="279"/>
      <c r="K63" s="243">
        <v>631.1</v>
      </c>
      <c r="L63" s="244"/>
      <c r="M63" s="257"/>
      <c r="N63" s="257"/>
      <c r="O63" s="262">
        <v>0</v>
      </c>
      <c r="P63" s="262"/>
      <c r="Q63" s="182"/>
    </row>
    <row r="64" spans="2:17" s="170" customFormat="1" ht="23.1" customHeight="1" x14ac:dyDescent="0.2">
      <c r="B64" s="197">
        <v>51</v>
      </c>
      <c r="C64" s="258" t="s">
        <v>458</v>
      </c>
      <c r="D64" s="258"/>
      <c r="E64" s="258"/>
      <c r="F64" s="258"/>
      <c r="G64" s="258"/>
      <c r="H64" s="258"/>
      <c r="I64" s="278"/>
      <c r="J64" s="279"/>
      <c r="K64" s="243">
        <v>1313.05</v>
      </c>
      <c r="L64" s="244"/>
      <c r="M64" s="257"/>
      <c r="N64" s="257"/>
      <c r="O64" s="262">
        <v>0</v>
      </c>
      <c r="P64" s="262"/>
      <c r="Q64" s="182"/>
    </row>
    <row r="65" spans="2:17" s="170" customFormat="1" ht="23.1" customHeight="1" x14ac:dyDescent="0.2">
      <c r="B65" s="197">
        <v>52</v>
      </c>
      <c r="C65" s="258" t="s">
        <v>459</v>
      </c>
      <c r="D65" s="258"/>
      <c r="E65" s="258"/>
      <c r="F65" s="258"/>
      <c r="G65" s="258"/>
      <c r="H65" s="258"/>
      <c r="I65" s="278"/>
      <c r="J65" s="279"/>
      <c r="K65" s="243">
        <v>6865.61</v>
      </c>
      <c r="L65" s="244"/>
      <c r="M65" s="257"/>
      <c r="N65" s="257"/>
      <c r="O65" s="262">
        <v>0</v>
      </c>
      <c r="P65" s="262"/>
      <c r="Q65" s="182"/>
    </row>
    <row r="66" spans="2:17" s="170" customFormat="1" ht="23.1" customHeight="1" x14ac:dyDescent="0.2">
      <c r="B66" s="205">
        <v>53</v>
      </c>
      <c r="C66" s="258" t="s">
        <v>460</v>
      </c>
      <c r="D66" s="258"/>
      <c r="E66" s="258"/>
      <c r="F66" s="258"/>
      <c r="G66" s="258"/>
      <c r="H66" s="258"/>
      <c r="I66" s="278"/>
      <c r="J66" s="279"/>
      <c r="K66" s="243">
        <v>72</v>
      </c>
      <c r="L66" s="244"/>
      <c r="M66" s="257"/>
      <c r="N66" s="257"/>
      <c r="O66" s="256">
        <v>0</v>
      </c>
      <c r="P66" s="256"/>
      <c r="Q66" s="182"/>
    </row>
    <row r="67" spans="2:17" s="170" customFormat="1" ht="23.1" customHeight="1" x14ac:dyDescent="0.2">
      <c r="B67" s="205">
        <v>54</v>
      </c>
      <c r="C67" s="245" t="s">
        <v>461</v>
      </c>
      <c r="D67" s="246"/>
      <c r="E67" s="246"/>
      <c r="F67" s="246"/>
      <c r="G67" s="246"/>
      <c r="H67" s="247"/>
      <c r="I67" s="278"/>
      <c r="J67" s="279"/>
      <c r="K67" s="243">
        <v>2017.96</v>
      </c>
      <c r="L67" s="244"/>
      <c r="M67" s="257"/>
      <c r="N67" s="257"/>
      <c r="O67" s="262">
        <v>0</v>
      </c>
      <c r="P67" s="262"/>
      <c r="Q67" s="182"/>
    </row>
    <row r="68" spans="2:17" s="170" customFormat="1" ht="23.1" customHeight="1" x14ac:dyDescent="0.2">
      <c r="B68" s="197">
        <v>55</v>
      </c>
      <c r="C68" s="245" t="s">
        <v>462</v>
      </c>
      <c r="D68" s="246"/>
      <c r="E68" s="246"/>
      <c r="F68" s="246"/>
      <c r="G68" s="246"/>
      <c r="H68" s="247"/>
      <c r="I68" s="278"/>
      <c r="J68" s="279"/>
      <c r="K68" s="243">
        <v>1122.54</v>
      </c>
      <c r="L68" s="244"/>
      <c r="M68" s="257"/>
      <c r="N68" s="257"/>
      <c r="O68" s="262">
        <v>0</v>
      </c>
      <c r="P68" s="262"/>
      <c r="Q68" s="182"/>
    </row>
    <row r="69" spans="2:17" s="170" customFormat="1" ht="23.1" customHeight="1" x14ac:dyDescent="0.2">
      <c r="B69" s="205">
        <v>56</v>
      </c>
      <c r="C69" s="258" t="s">
        <v>463</v>
      </c>
      <c r="D69" s="258"/>
      <c r="E69" s="258"/>
      <c r="F69" s="258"/>
      <c r="G69" s="258"/>
      <c r="H69" s="258"/>
      <c r="I69" s="278"/>
      <c r="J69" s="279"/>
      <c r="K69" s="243">
        <v>1218.55</v>
      </c>
      <c r="L69" s="244"/>
      <c r="M69" s="257"/>
      <c r="N69" s="257"/>
      <c r="O69" s="262">
        <v>0</v>
      </c>
      <c r="P69" s="262"/>
      <c r="Q69" s="182"/>
    </row>
    <row r="70" spans="2:17" s="170" customFormat="1" ht="23.1" customHeight="1" x14ac:dyDescent="0.2">
      <c r="B70" s="205">
        <v>57</v>
      </c>
      <c r="C70" s="245" t="s">
        <v>464</v>
      </c>
      <c r="D70" s="246"/>
      <c r="E70" s="246"/>
      <c r="F70" s="246"/>
      <c r="G70" s="246"/>
      <c r="H70" s="247"/>
      <c r="I70" s="278"/>
      <c r="J70" s="279"/>
      <c r="K70" s="243">
        <v>310.22000000000003</v>
      </c>
      <c r="L70" s="244"/>
      <c r="M70" s="257"/>
      <c r="N70" s="257"/>
      <c r="O70" s="262">
        <v>0</v>
      </c>
      <c r="P70" s="262"/>
      <c r="Q70" s="182"/>
    </row>
    <row r="71" spans="2:17" s="170" customFormat="1" ht="23.1" customHeight="1" x14ac:dyDescent="0.2">
      <c r="B71" s="197">
        <v>58</v>
      </c>
      <c r="C71" s="245" t="s">
        <v>465</v>
      </c>
      <c r="D71" s="246"/>
      <c r="E71" s="246"/>
      <c r="F71" s="246"/>
      <c r="G71" s="246"/>
      <c r="H71" s="247"/>
      <c r="I71" s="278"/>
      <c r="J71" s="279"/>
      <c r="K71" s="243">
        <v>712.6</v>
      </c>
      <c r="L71" s="244"/>
      <c r="M71" s="257"/>
      <c r="N71" s="257"/>
      <c r="O71" s="262">
        <v>0</v>
      </c>
      <c r="P71" s="262"/>
      <c r="Q71" s="182"/>
    </row>
    <row r="72" spans="2:17" s="170" customFormat="1" ht="23.1" customHeight="1" x14ac:dyDescent="0.2">
      <c r="B72" s="197">
        <v>59</v>
      </c>
      <c r="C72" s="258" t="s">
        <v>466</v>
      </c>
      <c r="D72" s="258"/>
      <c r="E72" s="258"/>
      <c r="F72" s="258"/>
      <c r="G72" s="258"/>
      <c r="H72" s="258"/>
      <c r="I72" s="278"/>
      <c r="J72" s="279"/>
      <c r="K72" s="243">
        <v>2</v>
      </c>
      <c r="L72" s="244"/>
      <c r="M72" s="257"/>
      <c r="N72" s="257"/>
      <c r="O72" s="262">
        <v>0</v>
      </c>
      <c r="P72" s="262"/>
      <c r="Q72" s="182"/>
    </row>
    <row r="73" spans="2:17" s="170" customFormat="1" ht="23.1" customHeight="1" x14ac:dyDescent="0.2">
      <c r="B73" s="197">
        <v>60</v>
      </c>
      <c r="C73" s="258" t="s">
        <v>467</v>
      </c>
      <c r="D73" s="258"/>
      <c r="E73" s="258"/>
      <c r="F73" s="258"/>
      <c r="G73" s="258"/>
      <c r="H73" s="258"/>
      <c r="I73" s="278"/>
      <c r="J73" s="279"/>
      <c r="K73" s="243">
        <v>764.18</v>
      </c>
      <c r="L73" s="244"/>
      <c r="M73" s="257"/>
      <c r="N73" s="257"/>
      <c r="O73" s="262">
        <v>0</v>
      </c>
      <c r="P73" s="262"/>
      <c r="Q73" s="182"/>
    </row>
    <row r="74" spans="2:17" s="170" customFormat="1" ht="23.1" customHeight="1" x14ac:dyDescent="0.2">
      <c r="B74" s="205">
        <v>61</v>
      </c>
      <c r="C74" s="258" t="s">
        <v>468</v>
      </c>
      <c r="D74" s="258"/>
      <c r="E74" s="258"/>
      <c r="F74" s="258"/>
      <c r="G74" s="258"/>
      <c r="H74" s="258"/>
      <c r="I74" s="278"/>
      <c r="J74" s="279"/>
      <c r="K74" s="243">
        <v>10.4</v>
      </c>
      <c r="L74" s="244"/>
      <c r="M74" s="257"/>
      <c r="N74" s="257"/>
      <c r="O74" s="262">
        <v>0</v>
      </c>
      <c r="P74" s="262"/>
      <c r="Q74" s="182"/>
    </row>
    <row r="75" spans="2:17" s="170" customFormat="1" ht="23.1" customHeight="1" x14ac:dyDescent="0.2">
      <c r="B75" s="205">
        <v>62</v>
      </c>
      <c r="C75" s="245" t="s">
        <v>469</v>
      </c>
      <c r="D75" s="246"/>
      <c r="E75" s="246"/>
      <c r="F75" s="246"/>
      <c r="G75" s="246"/>
      <c r="H75" s="247"/>
      <c r="I75" s="278"/>
      <c r="J75" s="279"/>
      <c r="K75" s="243">
        <v>1</v>
      </c>
      <c r="L75" s="244"/>
      <c r="M75" s="257"/>
      <c r="N75" s="257"/>
      <c r="O75" s="262">
        <v>0</v>
      </c>
      <c r="P75" s="262"/>
      <c r="Q75" s="182"/>
    </row>
    <row r="76" spans="2:17" s="170" customFormat="1" ht="23.1" customHeight="1" x14ac:dyDescent="0.2">
      <c r="B76" s="205">
        <v>63</v>
      </c>
      <c r="C76" s="245" t="s">
        <v>470</v>
      </c>
      <c r="D76" s="246"/>
      <c r="E76" s="246"/>
      <c r="F76" s="246"/>
      <c r="G76" s="246"/>
      <c r="H76" s="247"/>
      <c r="I76" s="278"/>
      <c r="J76" s="279"/>
      <c r="K76" s="243">
        <v>135.55000000000001</v>
      </c>
      <c r="L76" s="244"/>
      <c r="M76" s="257"/>
      <c r="N76" s="257"/>
      <c r="O76" s="262">
        <v>0</v>
      </c>
      <c r="P76" s="262"/>
      <c r="Q76" s="182"/>
    </row>
    <row r="77" spans="2:17" s="170" customFormat="1" ht="23.1" customHeight="1" x14ac:dyDescent="0.2">
      <c r="B77" s="205">
        <v>64</v>
      </c>
      <c r="C77" s="266" t="s">
        <v>471</v>
      </c>
      <c r="D77" s="267"/>
      <c r="E77" s="267"/>
      <c r="F77" s="267"/>
      <c r="G77" s="267"/>
      <c r="H77" s="268"/>
      <c r="I77" s="278"/>
      <c r="J77" s="279"/>
      <c r="K77" s="243">
        <v>66.5</v>
      </c>
      <c r="L77" s="244"/>
      <c r="M77" s="234"/>
      <c r="N77" s="235"/>
      <c r="O77" s="243">
        <v>0</v>
      </c>
      <c r="P77" s="244"/>
      <c r="Q77" s="182"/>
    </row>
    <row r="78" spans="2:17" s="170" customFormat="1" ht="23.1" customHeight="1" x14ac:dyDescent="0.2">
      <c r="B78" s="205">
        <v>65</v>
      </c>
      <c r="C78" s="266" t="s">
        <v>472</v>
      </c>
      <c r="D78" s="267"/>
      <c r="E78" s="267"/>
      <c r="F78" s="267"/>
      <c r="G78" s="267"/>
      <c r="H78" s="268"/>
      <c r="I78" s="278"/>
      <c r="J78" s="279"/>
      <c r="K78" s="243">
        <v>602.78</v>
      </c>
      <c r="L78" s="244"/>
      <c r="M78" s="234"/>
      <c r="N78" s="235"/>
      <c r="O78" s="243">
        <v>0</v>
      </c>
      <c r="P78" s="244"/>
      <c r="Q78" s="182"/>
    </row>
    <row r="79" spans="2:17" s="170" customFormat="1" ht="23.1" customHeight="1" x14ac:dyDescent="0.2">
      <c r="B79" s="205">
        <v>66</v>
      </c>
      <c r="C79" s="266" t="s">
        <v>473</v>
      </c>
      <c r="D79" s="267"/>
      <c r="E79" s="267"/>
      <c r="F79" s="267"/>
      <c r="G79" s="267"/>
      <c r="H79" s="268"/>
      <c r="I79" s="278"/>
      <c r="J79" s="279"/>
      <c r="K79" s="243">
        <v>81.709999999999994</v>
      </c>
      <c r="L79" s="244"/>
      <c r="M79" s="234"/>
      <c r="N79" s="235"/>
      <c r="O79" s="243">
        <v>0</v>
      </c>
      <c r="P79" s="244"/>
      <c r="Q79" s="182"/>
    </row>
    <row r="80" spans="2:17" s="170" customFormat="1" ht="23.1" customHeight="1" x14ac:dyDescent="0.2">
      <c r="B80" s="205">
        <v>67</v>
      </c>
      <c r="C80" s="266" t="s">
        <v>474</v>
      </c>
      <c r="D80" s="267"/>
      <c r="E80" s="267"/>
      <c r="F80" s="267"/>
      <c r="G80" s="267"/>
      <c r="H80" s="268"/>
      <c r="I80" s="278"/>
      <c r="J80" s="279"/>
      <c r="K80" s="243">
        <v>41.4</v>
      </c>
      <c r="L80" s="244"/>
      <c r="M80" s="234"/>
      <c r="N80" s="235"/>
      <c r="O80" s="243">
        <v>0</v>
      </c>
      <c r="P80" s="244"/>
      <c r="Q80" s="182"/>
    </row>
    <row r="81" spans="2:17" s="170" customFormat="1" ht="23.1" customHeight="1" x14ac:dyDescent="0.2">
      <c r="B81" s="205">
        <v>68</v>
      </c>
      <c r="C81" s="266" t="s">
        <v>475</v>
      </c>
      <c r="D81" s="267"/>
      <c r="E81" s="267"/>
      <c r="F81" s="267"/>
      <c r="G81" s="267"/>
      <c r="H81" s="268"/>
      <c r="I81" s="278"/>
      <c r="J81" s="279"/>
      <c r="K81" s="243">
        <v>796</v>
      </c>
      <c r="L81" s="244"/>
      <c r="M81" s="234"/>
      <c r="N81" s="235"/>
      <c r="O81" s="243">
        <v>0</v>
      </c>
      <c r="P81" s="244"/>
      <c r="Q81" s="182"/>
    </row>
    <row r="82" spans="2:17" s="170" customFormat="1" ht="23.1" customHeight="1" x14ac:dyDescent="0.2">
      <c r="B82" s="205">
        <v>69</v>
      </c>
      <c r="C82" s="238" t="s">
        <v>476</v>
      </c>
      <c r="D82" s="239"/>
      <c r="E82" s="239"/>
      <c r="F82" s="239"/>
      <c r="G82" s="239"/>
      <c r="H82" s="240"/>
      <c r="I82" s="278"/>
      <c r="J82" s="279"/>
      <c r="K82" s="243">
        <v>213.64</v>
      </c>
      <c r="L82" s="244"/>
      <c r="M82" s="234"/>
      <c r="N82" s="235"/>
      <c r="O82" s="243">
        <v>0</v>
      </c>
      <c r="P82" s="244"/>
      <c r="Q82" s="182"/>
    </row>
    <row r="83" spans="2:17" s="170" customFormat="1" ht="23.1" customHeight="1" x14ac:dyDescent="0.2">
      <c r="B83" s="205">
        <v>70</v>
      </c>
      <c r="C83" s="238" t="s">
        <v>477</v>
      </c>
      <c r="D83" s="239"/>
      <c r="E83" s="239"/>
      <c r="F83" s="239"/>
      <c r="G83" s="239"/>
      <c r="H83" s="240"/>
      <c r="I83" s="278"/>
      <c r="J83" s="279"/>
      <c r="K83" s="243">
        <v>1415.12</v>
      </c>
      <c r="L83" s="244"/>
      <c r="M83" s="234"/>
      <c r="N83" s="235"/>
      <c r="O83" s="243">
        <v>0</v>
      </c>
      <c r="P83" s="244"/>
      <c r="Q83" s="182"/>
    </row>
    <row r="84" spans="2:17" s="170" customFormat="1" ht="23.1" customHeight="1" x14ac:dyDescent="0.2">
      <c r="B84" s="205">
        <v>71</v>
      </c>
      <c r="C84" s="238" t="s">
        <v>482</v>
      </c>
      <c r="D84" s="239"/>
      <c r="E84" s="239"/>
      <c r="F84" s="239"/>
      <c r="G84" s="239"/>
      <c r="H84" s="240"/>
      <c r="I84" s="278"/>
      <c r="J84" s="279"/>
      <c r="K84" s="243">
        <v>13.2</v>
      </c>
      <c r="L84" s="244"/>
      <c r="M84" s="234"/>
      <c r="N84" s="235"/>
      <c r="O84" s="243">
        <v>0</v>
      </c>
      <c r="P84" s="244"/>
      <c r="Q84" s="182"/>
    </row>
    <row r="85" spans="2:17" s="170" customFormat="1" ht="23.1" customHeight="1" x14ac:dyDescent="0.2">
      <c r="B85" s="205">
        <v>72</v>
      </c>
      <c r="C85" s="238" t="s">
        <v>478</v>
      </c>
      <c r="D85" s="239"/>
      <c r="E85" s="239"/>
      <c r="F85" s="239"/>
      <c r="G85" s="239"/>
      <c r="H85" s="240"/>
      <c r="I85" s="278"/>
      <c r="J85" s="279"/>
      <c r="K85" s="243">
        <v>140</v>
      </c>
      <c r="L85" s="244"/>
      <c r="M85" s="234"/>
      <c r="N85" s="235"/>
      <c r="O85" s="243">
        <v>0</v>
      </c>
      <c r="P85" s="244"/>
      <c r="Q85" s="182"/>
    </row>
    <row r="86" spans="2:17" s="170" customFormat="1" ht="23.1" customHeight="1" x14ac:dyDescent="0.2">
      <c r="B86" s="205">
        <v>73</v>
      </c>
      <c r="C86" s="238" t="s">
        <v>479</v>
      </c>
      <c r="D86" s="239"/>
      <c r="E86" s="239"/>
      <c r="F86" s="239"/>
      <c r="G86" s="239"/>
      <c r="H86" s="240"/>
      <c r="I86" s="278"/>
      <c r="J86" s="279"/>
      <c r="K86" s="243">
        <v>31.92</v>
      </c>
      <c r="L86" s="244"/>
      <c r="M86" s="234"/>
      <c r="N86" s="235"/>
      <c r="O86" s="243">
        <v>0</v>
      </c>
      <c r="P86" s="244"/>
      <c r="Q86" s="182"/>
    </row>
    <row r="87" spans="2:17" s="170" customFormat="1" ht="23.1" customHeight="1" x14ac:dyDescent="0.2">
      <c r="B87" s="205">
        <v>74</v>
      </c>
      <c r="C87" s="238" t="s">
        <v>480</v>
      </c>
      <c r="D87" s="239"/>
      <c r="E87" s="239"/>
      <c r="F87" s="239"/>
      <c r="G87" s="239"/>
      <c r="H87" s="240"/>
      <c r="I87" s="278"/>
      <c r="J87" s="279"/>
      <c r="K87" s="243">
        <v>360</v>
      </c>
      <c r="L87" s="244"/>
      <c r="M87" s="234"/>
      <c r="N87" s="235"/>
      <c r="O87" s="243">
        <v>0</v>
      </c>
      <c r="P87" s="244"/>
      <c r="Q87" s="182"/>
    </row>
    <row r="88" spans="2:17" s="170" customFormat="1" ht="23.1" customHeight="1" x14ac:dyDescent="0.2">
      <c r="B88" s="205">
        <v>75</v>
      </c>
      <c r="C88" s="238" t="s">
        <v>481</v>
      </c>
      <c r="D88" s="239"/>
      <c r="E88" s="239"/>
      <c r="F88" s="239"/>
      <c r="G88" s="239"/>
      <c r="H88" s="240"/>
      <c r="I88" s="278"/>
      <c r="J88" s="279"/>
      <c r="K88" s="243">
        <v>24.08</v>
      </c>
      <c r="L88" s="244"/>
      <c r="M88" s="234"/>
      <c r="N88" s="235"/>
      <c r="O88" s="243">
        <v>0</v>
      </c>
      <c r="P88" s="244"/>
      <c r="Q88" s="182"/>
    </row>
    <row r="89" spans="2:17" s="170" customFormat="1" ht="23.1" customHeight="1" x14ac:dyDescent="0.2">
      <c r="B89" s="205">
        <v>76</v>
      </c>
      <c r="C89" s="238" t="s">
        <v>483</v>
      </c>
      <c r="D89" s="239"/>
      <c r="E89" s="239"/>
      <c r="F89" s="239"/>
      <c r="G89" s="239"/>
      <c r="H89" s="240"/>
      <c r="I89" s="278"/>
      <c r="J89" s="279"/>
      <c r="K89" s="243">
        <v>5224.6000000000004</v>
      </c>
      <c r="L89" s="244"/>
      <c r="M89" s="234"/>
      <c r="N89" s="235"/>
      <c r="O89" s="243">
        <v>0</v>
      </c>
      <c r="P89" s="244"/>
      <c r="Q89" s="182"/>
    </row>
    <row r="90" spans="2:17" s="170" customFormat="1" ht="23.1" customHeight="1" x14ac:dyDescent="0.2">
      <c r="B90" s="205">
        <v>77</v>
      </c>
      <c r="C90" s="238" t="s">
        <v>484</v>
      </c>
      <c r="D90" s="239"/>
      <c r="E90" s="239"/>
      <c r="F90" s="239"/>
      <c r="G90" s="239"/>
      <c r="H90" s="240"/>
      <c r="I90" s="278"/>
      <c r="J90" s="279"/>
      <c r="K90" s="243">
        <v>119.8</v>
      </c>
      <c r="L90" s="244"/>
      <c r="M90" s="234"/>
      <c r="N90" s="235"/>
      <c r="O90" s="243">
        <v>0</v>
      </c>
      <c r="P90" s="244"/>
      <c r="Q90" s="182"/>
    </row>
    <row r="91" spans="2:17" s="170" customFormat="1" ht="23.1" customHeight="1" x14ac:dyDescent="0.2">
      <c r="B91" s="205">
        <v>78</v>
      </c>
      <c r="C91" s="238" t="s">
        <v>485</v>
      </c>
      <c r="D91" s="239"/>
      <c r="E91" s="239"/>
      <c r="F91" s="239"/>
      <c r="G91" s="239"/>
      <c r="H91" s="240"/>
      <c r="I91" s="278"/>
      <c r="J91" s="279"/>
      <c r="K91" s="243">
        <v>120.12</v>
      </c>
      <c r="L91" s="244"/>
      <c r="M91" s="234"/>
      <c r="N91" s="235"/>
      <c r="O91" s="243">
        <v>0</v>
      </c>
      <c r="P91" s="244"/>
      <c r="Q91" s="182"/>
    </row>
    <row r="92" spans="2:17" s="170" customFormat="1" ht="23.1" customHeight="1" x14ac:dyDescent="0.2">
      <c r="B92" s="205">
        <v>79</v>
      </c>
      <c r="C92" s="238" t="s">
        <v>486</v>
      </c>
      <c r="D92" s="239"/>
      <c r="E92" s="239"/>
      <c r="F92" s="239"/>
      <c r="G92" s="239"/>
      <c r="H92" s="240"/>
      <c r="I92" s="278"/>
      <c r="J92" s="279"/>
      <c r="K92" s="243">
        <v>4</v>
      </c>
      <c r="L92" s="244"/>
      <c r="M92" s="234"/>
      <c r="N92" s="235"/>
      <c r="O92" s="243">
        <v>0</v>
      </c>
      <c r="P92" s="244"/>
      <c r="Q92" s="182"/>
    </row>
    <row r="93" spans="2:17" s="170" customFormat="1" ht="23.1" customHeight="1" x14ac:dyDescent="0.2">
      <c r="B93" s="205">
        <v>80</v>
      </c>
      <c r="C93" s="238" t="s">
        <v>487</v>
      </c>
      <c r="D93" s="239"/>
      <c r="E93" s="239"/>
      <c r="F93" s="239"/>
      <c r="G93" s="239"/>
      <c r="H93" s="240"/>
      <c r="I93" s="278"/>
      <c r="J93" s="279"/>
      <c r="K93" s="243">
        <v>12.53</v>
      </c>
      <c r="L93" s="244"/>
      <c r="M93" s="234"/>
      <c r="N93" s="235"/>
      <c r="O93" s="243">
        <v>0</v>
      </c>
      <c r="P93" s="244"/>
      <c r="Q93" s="182"/>
    </row>
    <row r="94" spans="2:17" s="170" customFormat="1" ht="23.1" customHeight="1" x14ac:dyDescent="0.2">
      <c r="B94" s="205">
        <v>81</v>
      </c>
      <c r="C94" s="238" t="s">
        <v>489</v>
      </c>
      <c r="D94" s="239"/>
      <c r="E94" s="239"/>
      <c r="F94" s="239"/>
      <c r="G94" s="239"/>
      <c r="H94" s="240"/>
      <c r="I94" s="278"/>
      <c r="J94" s="279"/>
      <c r="K94" s="243"/>
      <c r="L94" s="244"/>
      <c r="M94" s="234"/>
      <c r="N94" s="235"/>
      <c r="O94" s="241"/>
      <c r="P94" s="242"/>
      <c r="Q94" s="182">
        <v>3386</v>
      </c>
    </row>
    <row r="95" spans="2:17" s="170" customFormat="1" ht="23.1" customHeight="1" x14ac:dyDescent="0.2">
      <c r="B95" s="205">
        <v>82</v>
      </c>
      <c r="C95" s="238" t="s">
        <v>490</v>
      </c>
      <c r="D95" s="239"/>
      <c r="E95" s="239"/>
      <c r="F95" s="239"/>
      <c r="G95" s="239"/>
      <c r="H95" s="240"/>
      <c r="I95" s="278"/>
      <c r="J95" s="279"/>
      <c r="K95" s="243"/>
      <c r="L95" s="244"/>
      <c r="M95" s="234"/>
      <c r="N95" s="235"/>
      <c r="O95" s="241"/>
      <c r="P95" s="242"/>
      <c r="Q95" s="182">
        <v>1665</v>
      </c>
    </row>
    <row r="96" spans="2:17" s="170" customFormat="1" ht="23.1" customHeight="1" x14ac:dyDescent="0.2">
      <c r="B96" s="205">
        <v>83</v>
      </c>
      <c r="C96" s="238" t="s">
        <v>491</v>
      </c>
      <c r="D96" s="239"/>
      <c r="E96" s="239"/>
      <c r="F96" s="239"/>
      <c r="G96" s="239"/>
      <c r="H96" s="240"/>
      <c r="I96" s="278"/>
      <c r="J96" s="279"/>
      <c r="K96" s="243"/>
      <c r="L96" s="244"/>
      <c r="M96" s="234"/>
      <c r="N96" s="235"/>
      <c r="O96" s="241"/>
      <c r="P96" s="242"/>
      <c r="Q96" s="182">
        <v>1070</v>
      </c>
    </row>
    <row r="97" spans="2:17" s="170" customFormat="1" ht="23.1" customHeight="1" x14ac:dyDescent="0.2">
      <c r="B97" s="205">
        <v>84</v>
      </c>
      <c r="C97" s="238" t="s">
        <v>492</v>
      </c>
      <c r="D97" s="239"/>
      <c r="E97" s="239"/>
      <c r="F97" s="239"/>
      <c r="G97" s="239"/>
      <c r="H97" s="240"/>
      <c r="I97" s="278"/>
      <c r="J97" s="279"/>
      <c r="K97" s="243"/>
      <c r="L97" s="244"/>
      <c r="M97" s="234"/>
      <c r="N97" s="235"/>
      <c r="O97" s="241"/>
      <c r="P97" s="242"/>
      <c r="Q97" s="182">
        <v>2497.1</v>
      </c>
    </row>
    <row r="98" spans="2:17" s="170" customFormat="1" ht="23.1" customHeight="1" x14ac:dyDescent="0.2">
      <c r="B98" s="205">
        <v>85</v>
      </c>
      <c r="C98" s="238" t="s">
        <v>493</v>
      </c>
      <c r="D98" s="239"/>
      <c r="E98" s="239"/>
      <c r="F98" s="239"/>
      <c r="G98" s="239"/>
      <c r="H98" s="240"/>
      <c r="I98" s="278"/>
      <c r="J98" s="279"/>
      <c r="K98" s="243"/>
      <c r="L98" s="244"/>
      <c r="M98" s="234"/>
      <c r="N98" s="235"/>
      <c r="O98" s="241"/>
      <c r="P98" s="242"/>
      <c r="Q98" s="182">
        <v>4595.59</v>
      </c>
    </row>
    <row r="99" spans="2:17" s="170" customFormat="1" ht="23.1" customHeight="1" x14ac:dyDescent="0.2">
      <c r="B99" s="205">
        <v>86</v>
      </c>
      <c r="C99" s="209" t="s">
        <v>495</v>
      </c>
      <c r="D99" s="210"/>
      <c r="E99" s="210"/>
      <c r="F99" s="210"/>
      <c r="G99" s="210"/>
      <c r="H99" s="211"/>
      <c r="I99" s="278"/>
      <c r="J99" s="279"/>
      <c r="K99" s="243"/>
      <c r="L99" s="244"/>
      <c r="M99" s="234"/>
      <c r="N99" s="235"/>
      <c r="O99" s="241"/>
      <c r="P99" s="242"/>
      <c r="Q99" s="182">
        <v>2845</v>
      </c>
    </row>
    <row r="100" spans="2:17" s="170" customFormat="1" ht="23.1" customHeight="1" x14ac:dyDescent="0.2">
      <c r="B100" s="205">
        <v>87</v>
      </c>
      <c r="C100" s="238" t="s">
        <v>496</v>
      </c>
      <c r="D100" s="239"/>
      <c r="E100" s="239"/>
      <c r="F100" s="239"/>
      <c r="G100" s="239"/>
      <c r="H100" s="240"/>
      <c r="I100" s="278"/>
      <c r="J100" s="279"/>
      <c r="K100" s="243"/>
      <c r="L100" s="244"/>
      <c r="M100" s="234"/>
      <c r="N100" s="235"/>
      <c r="O100" s="241"/>
      <c r="P100" s="242"/>
      <c r="Q100" s="182">
        <v>397.8</v>
      </c>
    </row>
    <row r="101" spans="2:17" s="170" customFormat="1" ht="23.1" customHeight="1" x14ac:dyDescent="0.2">
      <c r="B101" s="205" t="s">
        <v>506</v>
      </c>
      <c r="C101" s="238" t="s">
        <v>507</v>
      </c>
      <c r="D101" s="239"/>
      <c r="E101" s="239"/>
      <c r="F101" s="239"/>
      <c r="G101" s="239"/>
      <c r="H101" s="240"/>
      <c r="I101" s="278"/>
      <c r="J101" s="279"/>
      <c r="K101" s="230"/>
      <c r="L101" s="231"/>
      <c r="M101" s="228"/>
      <c r="N101" s="229"/>
      <c r="O101" s="226"/>
      <c r="P101" s="227"/>
      <c r="Q101" s="182"/>
    </row>
    <row r="102" spans="2:17" s="170" customFormat="1" ht="23.1" customHeight="1" x14ac:dyDescent="0.2">
      <c r="B102" s="232">
        <v>88</v>
      </c>
      <c r="C102" s="245" t="s">
        <v>494</v>
      </c>
      <c r="D102" s="246"/>
      <c r="E102" s="246"/>
      <c r="F102" s="246"/>
      <c r="G102" s="246"/>
      <c r="H102" s="247"/>
      <c r="I102" s="280"/>
      <c r="J102" s="281"/>
      <c r="K102" s="243">
        <v>16626</v>
      </c>
      <c r="L102" s="244"/>
      <c r="M102" s="234"/>
      <c r="N102" s="235"/>
      <c r="O102" s="241"/>
      <c r="P102" s="242"/>
      <c r="Q102" s="182">
        <v>3341</v>
      </c>
    </row>
    <row r="103" spans="2:17" s="170" customFormat="1" ht="23.1" customHeight="1" x14ac:dyDescent="0.2">
      <c r="B103" s="233"/>
      <c r="C103" s="248"/>
      <c r="D103" s="249"/>
      <c r="E103" s="249"/>
      <c r="F103" s="249"/>
      <c r="G103" s="249"/>
      <c r="H103" s="250"/>
      <c r="I103" s="236" t="s">
        <v>502</v>
      </c>
      <c r="J103" s="237"/>
      <c r="K103" s="243">
        <v>18216.91</v>
      </c>
      <c r="L103" s="244"/>
      <c r="M103" s="234"/>
      <c r="N103" s="235"/>
      <c r="O103" s="241"/>
      <c r="P103" s="242"/>
      <c r="Q103" s="182">
        <v>4534</v>
      </c>
    </row>
    <row r="104" spans="2:17" s="170" customFormat="1" ht="23.1" customHeight="1" x14ac:dyDescent="0.2">
      <c r="B104" s="197">
        <v>89</v>
      </c>
      <c r="C104" s="238" t="s">
        <v>497</v>
      </c>
      <c r="D104" s="239"/>
      <c r="E104" s="239"/>
      <c r="F104" s="239"/>
      <c r="G104" s="239"/>
      <c r="H104" s="240"/>
      <c r="I104" s="236" t="s">
        <v>499</v>
      </c>
      <c r="J104" s="237"/>
      <c r="K104" s="243">
        <v>18129.599999999999</v>
      </c>
      <c r="L104" s="244"/>
      <c r="M104" s="234"/>
      <c r="N104" s="235"/>
      <c r="O104" s="241"/>
      <c r="P104" s="242"/>
      <c r="Q104" s="182"/>
    </row>
    <row r="105" spans="2:17" s="170" customFormat="1" ht="23.1" customHeight="1" x14ac:dyDescent="0.2">
      <c r="B105" s="212">
        <v>90</v>
      </c>
      <c r="C105" s="238" t="s">
        <v>498</v>
      </c>
      <c r="D105" s="239"/>
      <c r="E105" s="239"/>
      <c r="F105" s="239"/>
      <c r="G105" s="239"/>
      <c r="H105" s="240"/>
      <c r="I105" s="236" t="s">
        <v>500</v>
      </c>
      <c r="J105" s="237"/>
      <c r="K105" s="243">
        <v>31820.400000000001</v>
      </c>
      <c r="L105" s="244"/>
      <c r="M105" s="234"/>
      <c r="N105" s="235"/>
      <c r="O105" s="241"/>
      <c r="P105" s="242"/>
      <c r="Q105" s="182"/>
    </row>
  </sheetData>
  <mergeCells count="379">
    <mergeCell ref="O99:P99"/>
    <mergeCell ref="O97:P97"/>
    <mergeCell ref="O96:P96"/>
    <mergeCell ref="M84:N84"/>
    <mergeCell ref="M85:N85"/>
    <mergeCell ref="M6:N10"/>
    <mergeCell ref="B6:B10"/>
    <mergeCell ref="C6:H7"/>
    <mergeCell ref="I6:J7"/>
    <mergeCell ref="K6:L6"/>
    <mergeCell ref="O6:P6"/>
    <mergeCell ref="K7:L7"/>
    <mergeCell ref="O92:P92"/>
    <mergeCell ref="M97:N97"/>
    <mergeCell ref="O68:P68"/>
    <mergeCell ref="O38:P38"/>
    <mergeCell ref="O25:P25"/>
    <mergeCell ref="O94:P94"/>
    <mergeCell ref="O95:P95"/>
    <mergeCell ref="O93:P93"/>
    <mergeCell ref="O83:P83"/>
    <mergeCell ref="O84:P84"/>
    <mergeCell ref="M96:N96"/>
    <mergeCell ref="M87:N87"/>
    <mergeCell ref="M88:N88"/>
    <mergeCell ref="M89:N89"/>
    <mergeCell ref="M90:N90"/>
    <mergeCell ref="M91:N91"/>
    <mergeCell ref="O86:P86"/>
    <mergeCell ref="O87:P87"/>
    <mergeCell ref="O88:P88"/>
    <mergeCell ref="O89:P89"/>
    <mergeCell ref="O90:P90"/>
    <mergeCell ref="O91:P91"/>
    <mergeCell ref="M86:N86"/>
    <mergeCell ref="C94:H94"/>
    <mergeCell ref="C95:H95"/>
    <mergeCell ref="C96:H96"/>
    <mergeCell ref="C97:H97"/>
    <mergeCell ref="C98:H98"/>
    <mergeCell ref="C100:H100"/>
    <mergeCell ref="M98:N98"/>
    <mergeCell ref="K94:L94"/>
    <mergeCell ref="M94:N94"/>
    <mergeCell ref="K95:L95"/>
    <mergeCell ref="M95:N95"/>
    <mergeCell ref="K96:L96"/>
    <mergeCell ref="K97:L97"/>
    <mergeCell ref="K98:L98"/>
    <mergeCell ref="M99:N99"/>
    <mergeCell ref="M100:N100"/>
    <mergeCell ref="K92:L92"/>
    <mergeCell ref="M92:N92"/>
    <mergeCell ref="I15:J102"/>
    <mergeCell ref="K25:L25"/>
    <mergeCell ref="M25:N25"/>
    <mergeCell ref="C93:H93"/>
    <mergeCell ref="K81:L81"/>
    <mergeCell ref="K82:L82"/>
    <mergeCell ref="K93:L93"/>
    <mergeCell ref="M81:N81"/>
    <mergeCell ref="M82:N82"/>
    <mergeCell ref="M93:N93"/>
    <mergeCell ref="C79:H79"/>
    <mergeCell ref="C80:H80"/>
    <mergeCell ref="C82:H82"/>
    <mergeCell ref="K79:L79"/>
    <mergeCell ref="M79:N79"/>
    <mergeCell ref="C68:H68"/>
    <mergeCell ref="K68:L68"/>
    <mergeCell ref="M68:N68"/>
    <mergeCell ref="C71:H71"/>
    <mergeCell ref="K71:L71"/>
    <mergeCell ref="C92:H92"/>
    <mergeCell ref="C90:H90"/>
    <mergeCell ref="C87:H87"/>
    <mergeCell ref="C88:H88"/>
    <mergeCell ref="C89:H89"/>
    <mergeCell ref="C91:H91"/>
    <mergeCell ref="C81:H81"/>
    <mergeCell ref="O79:P79"/>
    <mergeCell ref="K80:L80"/>
    <mergeCell ref="M80:N80"/>
    <mergeCell ref="O80:P80"/>
    <mergeCell ref="C83:H83"/>
    <mergeCell ref="C84:H84"/>
    <mergeCell ref="C85:H85"/>
    <mergeCell ref="O85:P85"/>
    <mergeCell ref="K85:L85"/>
    <mergeCell ref="K86:L86"/>
    <mergeCell ref="K87:L87"/>
    <mergeCell ref="K88:L88"/>
    <mergeCell ref="K89:L89"/>
    <mergeCell ref="K90:L90"/>
    <mergeCell ref="K91:L91"/>
    <mergeCell ref="K83:L83"/>
    <mergeCell ref="O81:P81"/>
    <mergeCell ref="C86:H86"/>
    <mergeCell ref="M83:N83"/>
    <mergeCell ref="C75:H75"/>
    <mergeCell ref="K75:L75"/>
    <mergeCell ref="M75:N75"/>
    <mergeCell ref="O75:P75"/>
    <mergeCell ref="O76:P76"/>
    <mergeCell ref="K77:L77"/>
    <mergeCell ref="M77:N77"/>
    <mergeCell ref="O77:P77"/>
    <mergeCell ref="K84:L84"/>
    <mergeCell ref="K78:L78"/>
    <mergeCell ref="M78:N78"/>
    <mergeCell ref="O78:P78"/>
    <mergeCell ref="C77:H77"/>
    <mergeCell ref="C78:H78"/>
    <mergeCell ref="C76:H76"/>
    <mergeCell ref="K76:L76"/>
    <mergeCell ref="M76:N76"/>
    <mergeCell ref="O82:P82"/>
    <mergeCell ref="C64:H64"/>
    <mergeCell ref="K64:L64"/>
    <mergeCell ref="M64:N64"/>
    <mergeCell ref="O64:P64"/>
    <mergeCell ref="C65:H65"/>
    <mergeCell ref="K65:L65"/>
    <mergeCell ref="M65:N65"/>
    <mergeCell ref="O65:P65"/>
    <mergeCell ref="C66:H66"/>
    <mergeCell ref="K66:L66"/>
    <mergeCell ref="M66:N66"/>
    <mergeCell ref="O66:P66"/>
    <mergeCell ref="C74:H74"/>
    <mergeCell ref="K74:L74"/>
    <mergeCell ref="M74:N74"/>
    <mergeCell ref="O74:P74"/>
    <mergeCell ref="C61:H61"/>
    <mergeCell ref="K61:L61"/>
    <mergeCell ref="M61:N61"/>
    <mergeCell ref="O61:P61"/>
    <mergeCell ref="C62:H62"/>
    <mergeCell ref="K62:L62"/>
    <mergeCell ref="M62:N62"/>
    <mergeCell ref="O62:P62"/>
    <mergeCell ref="C63:H63"/>
    <mergeCell ref="K63:L63"/>
    <mergeCell ref="M63:N63"/>
    <mergeCell ref="O63:P63"/>
    <mergeCell ref="C73:H73"/>
    <mergeCell ref="K73:L73"/>
    <mergeCell ref="M73:N73"/>
    <mergeCell ref="O73:P73"/>
    <mergeCell ref="C67:H67"/>
    <mergeCell ref="K67:L67"/>
    <mergeCell ref="M67:N67"/>
    <mergeCell ref="O67:P67"/>
    <mergeCell ref="C72:H72"/>
    <mergeCell ref="K72:L72"/>
    <mergeCell ref="M72:N72"/>
    <mergeCell ref="C69:H69"/>
    <mergeCell ref="K69:L69"/>
    <mergeCell ref="M69:N69"/>
    <mergeCell ref="O69:P69"/>
    <mergeCell ref="C70:H70"/>
    <mergeCell ref="K70:L70"/>
    <mergeCell ref="M70:N70"/>
    <mergeCell ref="O70:P70"/>
    <mergeCell ref="M71:N71"/>
    <mergeCell ref="O72:P72"/>
    <mergeCell ref="O71:P71"/>
    <mergeCell ref="C60:H60"/>
    <mergeCell ref="K60:L60"/>
    <mergeCell ref="M60:N60"/>
    <mergeCell ref="O60:P60"/>
    <mergeCell ref="C55:H55"/>
    <mergeCell ref="K55:L55"/>
    <mergeCell ref="M55:N55"/>
    <mergeCell ref="O55:P55"/>
    <mergeCell ref="C56:H56"/>
    <mergeCell ref="K56:L56"/>
    <mergeCell ref="M56:N56"/>
    <mergeCell ref="O56:P56"/>
    <mergeCell ref="C57:H57"/>
    <mergeCell ref="K57:L57"/>
    <mergeCell ref="M57:N57"/>
    <mergeCell ref="O57:P57"/>
    <mergeCell ref="C58:H58"/>
    <mergeCell ref="K58:L58"/>
    <mergeCell ref="M58:N58"/>
    <mergeCell ref="O58:P58"/>
    <mergeCell ref="C59:H59"/>
    <mergeCell ref="K59:L59"/>
    <mergeCell ref="C51:H51"/>
    <mergeCell ref="K51:L51"/>
    <mergeCell ref="M51:N51"/>
    <mergeCell ref="O51:P51"/>
    <mergeCell ref="M59:N59"/>
    <mergeCell ref="O59:P59"/>
    <mergeCell ref="C53:H53"/>
    <mergeCell ref="K53:L53"/>
    <mergeCell ref="M53:N53"/>
    <mergeCell ref="O53:P53"/>
    <mergeCell ref="C54:H54"/>
    <mergeCell ref="K54:L54"/>
    <mergeCell ref="M54:N54"/>
    <mergeCell ref="O54:P54"/>
    <mergeCell ref="C48:H48"/>
    <mergeCell ref="K48:L48"/>
    <mergeCell ref="M48:N48"/>
    <mergeCell ref="O48:P48"/>
    <mergeCell ref="C49:H49"/>
    <mergeCell ref="K49:L49"/>
    <mergeCell ref="M49:N49"/>
    <mergeCell ref="O49:P49"/>
    <mergeCell ref="C50:H50"/>
    <mergeCell ref="K50:L50"/>
    <mergeCell ref="M50:N50"/>
    <mergeCell ref="O50:P50"/>
    <mergeCell ref="C42:H42"/>
    <mergeCell ref="K42:L42"/>
    <mergeCell ref="M42:N42"/>
    <mergeCell ref="O42:P42"/>
    <mergeCell ref="C52:H52"/>
    <mergeCell ref="K52:L52"/>
    <mergeCell ref="M52:N52"/>
    <mergeCell ref="O52:P52"/>
    <mergeCell ref="C44:H44"/>
    <mergeCell ref="K44:L44"/>
    <mergeCell ref="M44:N44"/>
    <mergeCell ref="O44:P44"/>
    <mergeCell ref="C45:H45"/>
    <mergeCell ref="K45:L45"/>
    <mergeCell ref="M45:N45"/>
    <mergeCell ref="O45:P45"/>
    <mergeCell ref="C46:H46"/>
    <mergeCell ref="K46:L46"/>
    <mergeCell ref="M46:N46"/>
    <mergeCell ref="O46:P46"/>
    <mergeCell ref="C47:H47"/>
    <mergeCell ref="K47:L47"/>
    <mergeCell ref="M47:N47"/>
    <mergeCell ref="O47:P47"/>
    <mergeCell ref="C40:H40"/>
    <mergeCell ref="K40:L40"/>
    <mergeCell ref="M40:N40"/>
    <mergeCell ref="O40:P40"/>
    <mergeCell ref="C41:H41"/>
    <mergeCell ref="K41:L41"/>
    <mergeCell ref="M41:N41"/>
    <mergeCell ref="O41:P41"/>
    <mergeCell ref="C29:H29"/>
    <mergeCell ref="K39:L39"/>
    <mergeCell ref="M39:N39"/>
    <mergeCell ref="O39:P39"/>
    <mergeCell ref="C43:H43"/>
    <mergeCell ref="K43:L43"/>
    <mergeCell ref="M43:N43"/>
    <mergeCell ref="O43:P43"/>
    <mergeCell ref="C34:H34"/>
    <mergeCell ref="K34:L34"/>
    <mergeCell ref="M34:N34"/>
    <mergeCell ref="O34:P34"/>
    <mergeCell ref="C35:H35"/>
    <mergeCell ref="K35:L35"/>
    <mergeCell ref="M35:N35"/>
    <mergeCell ref="O35:P35"/>
    <mergeCell ref="C36:H36"/>
    <mergeCell ref="K36:L36"/>
    <mergeCell ref="M36:N36"/>
    <mergeCell ref="O36:P36"/>
    <mergeCell ref="C37:H37"/>
    <mergeCell ref="K37:L37"/>
    <mergeCell ref="M37:N37"/>
    <mergeCell ref="O37:P37"/>
    <mergeCell ref="C38:H38"/>
    <mergeCell ref="K38:L38"/>
    <mergeCell ref="M38:N38"/>
    <mergeCell ref="C39:H39"/>
    <mergeCell ref="O28:P28"/>
    <mergeCell ref="K32:L32"/>
    <mergeCell ref="M32:N32"/>
    <mergeCell ref="O32:P32"/>
    <mergeCell ref="C33:H33"/>
    <mergeCell ref="K33:L33"/>
    <mergeCell ref="M33:N33"/>
    <mergeCell ref="O33:P33"/>
    <mergeCell ref="C32:H32"/>
    <mergeCell ref="K30:L30"/>
    <mergeCell ref="M30:N30"/>
    <mergeCell ref="M31:N31"/>
    <mergeCell ref="O31:P31"/>
    <mergeCell ref="O30:P30"/>
    <mergeCell ref="C31:H31"/>
    <mergeCell ref="K31:L31"/>
    <mergeCell ref="K29:L29"/>
    <mergeCell ref="M29:N29"/>
    <mergeCell ref="O29:P29"/>
    <mergeCell ref="C30:H30"/>
    <mergeCell ref="C23:H23"/>
    <mergeCell ref="K23:L23"/>
    <mergeCell ref="M23:N23"/>
    <mergeCell ref="O23:P23"/>
    <mergeCell ref="C24:H24"/>
    <mergeCell ref="K24:L24"/>
    <mergeCell ref="M24:N24"/>
    <mergeCell ref="O24:P24"/>
    <mergeCell ref="C26:H26"/>
    <mergeCell ref="K26:L26"/>
    <mergeCell ref="M26:N26"/>
    <mergeCell ref="O26:P26"/>
    <mergeCell ref="C25:H25"/>
    <mergeCell ref="C27:H27"/>
    <mergeCell ref="K27:L27"/>
    <mergeCell ref="M27:N27"/>
    <mergeCell ref="O27:P27"/>
    <mergeCell ref="C28:H28"/>
    <mergeCell ref="K28:L28"/>
    <mergeCell ref="M28:N28"/>
    <mergeCell ref="O22:P22"/>
    <mergeCell ref="M11:N11"/>
    <mergeCell ref="K11:L11"/>
    <mergeCell ref="I11:J11"/>
    <mergeCell ref="C11:H11"/>
    <mergeCell ref="C21:H21"/>
    <mergeCell ref="K21:L21"/>
    <mergeCell ref="M21:N21"/>
    <mergeCell ref="O21:P21"/>
    <mergeCell ref="C17:H17"/>
    <mergeCell ref="K17:L17"/>
    <mergeCell ref="M17:N17"/>
    <mergeCell ref="O17:P17"/>
    <mergeCell ref="C18:H18"/>
    <mergeCell ref="K18:L18"/>
    <mergeCell ref="M18:N18"/>
    <mergeCell ref="O18:P18"/>
    <mergeCell ref="C19:H19"/>
    <mergeCell ref="K19:L19"/>
    <mergeCell ref="M19:N19"/>
    <mergeCell ref="O19:P19"/>
    <mergeCell ref="O20:P20"/>
    <mergeCell ref="O11:P11"/>
    <mergeCell ref="C101:H101"/>
    <mergeCell ref="K99:L99"/>
    <mergeCell ref="K100:L100"/>
    <mergeCell ref="K102:L102"/>
    <mergeCell ref="O98:P98"/>
    <mergeCell ref="O102:P102"/>
    <mergeCell ref="O100:P100"/>
    <mergeCell ref="Q6:Q7"/>
    <mergeCell ref="C15:H15"/>
    <mergeCell ref="K15:L15"/>
    <mergeCell ref="M15:N15"/>
    <mergeCell ref="O15:P15"/>
    <mergeCell ref="C16:H16"/>
    <mergeCell ref="K16:L16"/>
    <mergeCell ref="M16:N16"/>
    <mergeCell ref="O16:P16"/>
    <mergeCell ref="O14:P14"/>
    <mergeCell ref="O7:P7"/>
    <mergeCell ref="C20:H20"/>
    <mergeCell ref="K20:L20"/>
    <mergeCell ref="M20:N20"/>
    <mergeCell ref="C22:H22"/>
    <mergeCell ref="K22:L22"/>
    <mergeCell ref="M22:N22"/>
    <mergeCell ref="B102:B103"/>
    <mergeCell ref="M102:N102"/>
    <mergeCell ref="I104:J104"/>
    <mergeCell ref="I105:J105"/>
    <mergeCell ref="M104:N104"/>
    <mergeCell ref="M105:N105"/>
    <mergeCell ref="C104:H104"/>
    <mergeCell ref="C105:H105"/>
    <mergeCell ref="O104:P104"/>
    <mergeCell ref="O105:P105"/>
    <mergeCell ref="O103:P103"/>
    <mergeCell ref="M103:N103"/>
    <mergeCell ref="K103:L103"/>
    <mergeCell ref="C102:H103"/>
    <mergeCell ref="I103:J103"/>
    <mergeCell ref="K104:L104"/>
    <mergeCell ref="K105:L105"/>
  </mergeCells>
  <pageMargins left="0.96" right="0.15748031496062992" top="0.88" bottom="0.62" header="0.31496062992125984" footer="0.31496062992125984"/>
  <pageSetup paperSize="8" fitToHeight="0" orientation="landscape" r:id="rId1"/>
  <rowBreaks count="1" manualBreakCount="1">
    <brk id="43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0000"/>
  </sheetPr>
  <dimension ref="B1:AC38"/>
  <sheetViews>
    <sheetView showGridLines="0" workbookViewId="0">
      <selection activeCell="K27" sqref="K27"/>
    </sheetView>
  </sheetViews>
  <sheetFormatPr defaultRowHeight="12.75" x14ac:dyDescent="0.2"/>
  <cols>
    <col min="1" max="1" width="4.5703125" customWidth="1"/>
    <col min="2" max="2" width="5.5703125" style="36"/>
    <col min="3" max="3" width="31.28515625" customWidth="1"/>
    <col min="4" max="4" width="7.140625" bestFit="1" customWidth="1"/>
    <col min="5" max="7" width="5.5703125"/>
    <col min="10" max="10" width="9.140625" customWidth="1"/>
    <col min="12" max="28" width="7.7109375" customWidth="1"/>
  </cols>
  <sheetData>
    <row r="1" spans="2:29" ht="13.5" thickBot="1" x14ac:dyDescent="0.25"/>
    <row r="2" spans="2:29" ht="16.5" thickBot="1" x14ac:dyDescent="0.25">
      <c r="B2" s="106" t="s">
        <v>68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8"/>
    </row>
    <row r="3" spans="2:29" ht="7.5" customHeight="1" x14ac:dyDescent="0.2"/>
    <row r="4" spans="2:29" ht="15.75" x14ac:dyDescent="0.2">
      <c r="B4" s="86">
        <v>1</v>
      </c>
      <c r="C4" s="90" t="s">
        <v>69</v>
      </c>
      <c r="D4" s="152" t="s">
        <v>70</v>
      </c>
      <c r="E4" s="70"/>
      <c r="F4" s="70"/>
      <c r="G4" s="70"/>
      <c r="H4" s="153" t="e">
        <f>#REF!</f>
        <v>#REF!</v>
      </c>
      <c r="I4" s="154" t="s">
        <v>1</v>
      </c>
      <c r="J4" s="70"/>
      <c r="K4" s="70"/>
      <c r="L4" s="70"/>
      <c r="M4" s="71"/>
    </row>
    <row r="5" spans="2:29" ht="15.75" x14ac:dyDescent="0.2">
      <c r="B5" s="87"/>
      <c r="C5" s="89"/>
      <c r="D5" s="74" t="s">
        <v>71</v>
      </c>
      <c r="E5" s="75"/>
      <c r="F5" s="75"/>
      <c r="G5" s="75"/>
      <c r="H5" s="151" t="e">
        <f>IF(#REF!="","",#REF!)</f>
        <v>#REF!</v>
      </c>
      <c r="I5" s="155" t="s">
        <v>131</v>
      </c>
      <c r="J5" s="75"/>
      <c r="K5" s="156" t="s">
        <v>130</v>
      </c>
      <c r="L5" s="101">
        <v>150</v>
      </c>
      <c r="M5" s="157" t="s">
        <v>72</v>
      </c>
    </row>
    <row r="6" spans="2:29" ht="9" customHeight="1" x14ac:dyDescent="0.2">
      <c r="D6" s="85"/>
      <c r="H6" s="69"/>
      <c r="I6" s="11"/>
    </row>
    <row r="7" spans="2:29" ht="17.25" customHeight="1" thickBot="1" x14ac:dyDescent="0.25">
      <c r="B7" s="88">
        <v>2</v>
      </c>
      <c r="C7" s="94" t="s">
        <v>113</v>
      </c>
      <c r="D7" s="95"/>
      <c r="E7" s="96"/>
      <c r="F7" s="92"/>
      <c r="G7" s="92"/>
      <c r="H7" s="92"/>
      <c r="I7" s="92"/>
      <c r="J7" s="92"/>
      <c r="K7" s="159"/>
      <c r="L7" s="159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3"/>
    </row>
    <row r="8" spans="2:29" ht="17.25" customHeight="1" thickBot="1" x14ac:dyDescent="0.25">
      <c r="B8" s="67"/>
      <c r="C8" s="68"/>
      <c r="D8" s="69"/>
      <c r="E8" s="11"/>
      <c r="G8" s="105" t="s">
        <v>129</v>
      </c>
      <c r="H8" s="103"/>
      <c r="I8" s="103"/>
      <c r="J8" s="104">
        <f>IF(List1!B54=1,J15)+IF(List1!B54=2,J16)+IF(List1!B54=3,J17)+IF(List1!B54=4,J18)+IF(List1!B54=5,J19)+IF(List1!B54=6,J20)+IF(List1!B54=7,J21)+IF(List1!B54=8,J22)+IF(List1!B54=9,J23)+IF(List1!B54=10,J24)+IF(List1!B54=11,J25)+IF(List1!B54=12,J26)+IF(List1!B54=13,J27)</f>
        <v>0</v>
      </c>
      <c r="K8" s="332" t="e">
        <f>J8*D10</f>
        <v>#REF!</v>
      </c>
      <c r="L8" s="333"/>
      <c r="AC8" s="72"/>
    </row>
    <row r="9" spans="2:29" ht="16.5" customHeight="1" thickBot="1" x14ac:dyDescent="0.25">
      <c r="B9" s="67"/>
      <c r="C9" s="78"/>
      <c r="D9" s="69"/>
      <c r="E9" s="11"/>
      <c r="G9" s="68" t="s">
        <v>114</v>
      </c>
      <c r="J9" s="97">
        <v>0</v>
      </c>
      <c r="M9" s="73"/>
      <c r="N9" s="38"/>
      <c r="Q9" s="79"/>
      <c r="R9" s="77"/>
      <c r="AC9" s="72"/>
    </row>
    <row r="10" spans="2:29" ht="16.5" customHeight="1" thickBot="1" x14ac:dyDescent="0.25">
      <c r="B10" s="67"/>
      <c r="C10" s="73" t="s">
        <v>2</v>
      </c>
      <c r="D10" s="158" t="e">
        <f>#REF!</f>
        <v>#REF!</v>
      </c>
      <c r="E10" s="11"/>
      <c r="G10" s="102" t="s">
        <v>115</v>
      </c>
      <c r="H10" s="103"/>
      <c r="I10" s="103"/>
      <c r="J10" s="104">
        <f>J8-J8*J9</f>
        <v>0</v>
      </c>
      <c r="K10" s="332" t="e">
        <f>J10*D10</f>
        <v>#REF!</v>
      </c>
      <c r="L10" s="333"/>
      <c r="M10" s="73"/>
      <c r="N10" s="38"/>
      <c r="Q10" s="79"/>
      <c r="R10" s="77"/>
      <c r="AC10" s="72"/>
    </row>
    <row r="11" spans="2:29" ht="8.25" customHeight="1" thickBot="1" x14ac:dyDescent="0.25">
      <c r="B11" s="80"/>
      <c r="AC11" s="72"/>
    </row>
    <row r="12" spans="2:29" ht="15.75" x14ac:dyDescent="0.25">
      <c r="B12" s="306" t="s">
        <v>15</v>
      </c>
      <c r="C12" s="301" t="s">
        <v>54</v>
      </c>
      <c r="D12" s="301"/>
      <c r="E12" s="301"/>
      <c r="F12" s="301" t="s">
        <v>112</v>
      </c>
      <c r="G12" s="301"/>
      <c r="H12" s="301" t="s">
        <v>107</v>
      </c>
      <c r="I12" s="301"/>
      <c r="J12" s="301"/>
      <c r="K12" s="301"/>
      <c r="L12" s="336" t="s">
        <v>103</v>
      </c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</row>
    <row r="13" spans="2:29" ht="15.75" x14ac:dyDescent="0.25">
      <c r="B13" s="307"/>
      <c r="C13" s="304"/>
      <c r="D13" s="304"/>
      <c r="E13" s="304"/>
      <c r="F13" s="304"/>
      <c r="G13" s="304"/>
      <c r="H13" s="304"/>
      <c r="I13" s="304"/>
      <c r="J13" s="304"/>
      <c r="K13" s="304"/>
      <c r="L13" s="305" t="s">
        <v>132</v>
      </c>
      <c r="M13" s="305"/>
      <c r="N13" s="305"/>
      <c r="O13" s="305"/>
      <c r="P13" s="305"/>
      <c r="Q13" s="305"/>
      <c r="R13" s="305"/>
      <c r="S13" s="305"/>
      <c r="T13" s="302" t="s">
        <v>133</v>
      </c>
      <c r="U13" s="302"/>
      <c r="V13" s="302"/>
      <c r="W13" s="302"/>
      <c r="X13" s="302"/>
      <c r="Y13" s="302"/>
      <c r="Z13" s="302"/>
      <c r="AA13" s="302"/>
      <c r="AB13" s="302"/>
      <c r="AC13" s="299" t="s">
        <v>134</v>
      </c>
    </row>
    <row r="14" spans="2:29" ht="36.75" customHeight="1" thickBot="1" x14ac:dyDescent="0.25">
      <c r="B14" s="308"/>
      <c r="C14" s="323"/>
      <c r="D14" s="323"/>
      <c r="E14" s="323"/>
      <c r="F14" s="323"/>
      <c r="G14" s="323"/>
      <c r="H14" s="45" t="s">
        <v>104</v>
      </c>
      <c r="I14" s="303" t="s">
        <v>105</v>
      </c>
      <c r="J14" s="303"/>
      <c r="K14" s="45" t="s">
        <v>106</v>
      </c>
      <c r="L14" s="44" t="s">
        <v>86</v>
      </c>
      <c r="M14" s="44" t="s">
        <v>91</v>
      </c>
      <c r="N14" s="44" t="s">
        <v>87</v>
      </c>
      <c r="O14" s="44" t="s">
        <v>88</v>
      </c>
      <c r="P14" s="44" t="s">
        <v>89</v>
      </c>
      <c r="Q14" s="44" t="s">
        <v>90</v>
      </c>
      <c r="R14" s="44" t="s">
        <v>92</v>
      </c>
      <c r="S14" s="44" t="s">
        <v>93</v>
      </c>
      <c r="T14" s="44" t="s">
        <v>94</v>
      </c>
      <c r="U14" s="44" t="s">
        <v>95</v>
      </c>
      <c r="V14" s="44" t="s">
        <v>96</v>
      </c>
      <c r="W14" s="44" t="s">
        <v>97</v>
      </c>
      <c r="X14" s="44" t="s">
        <v>98</v>
      </c>
      <c r="Y14" s="44" t="s">
        <v>99</v>
      </c>
      <c r="Z14" s="44" t="s">
        <v>100</v>
      </c>
      <c r="AA14" s="44" t="s">
        <v>101</v>
      </c>
      <c r="AB14" s="44" t="s">
        <v>102</v>
      </c>
      <c r="AC14" s="300"/>
    </row>
    <row r="15" spans="2:29" ht="15.75" x14ac:dyDescent="0.25">
      <c r="B15" s="33" t="s">
        <v>116</v>
      </c>
      <c r="C15" s="334" t="s">
        <v>77</v>
      </c>
      <c r="D15" s="334"/>
      <c r="E15" s="334"/>
      <c r="F15" s="335"/>
      <c r="G15" s="335"/>
      <c r="H15" s="58">
        <v>4500</v>
      </c>
      <c r="I15" s="59">
        <v>5250</v>
      </c>
      <c r="J15" s="60" t="e">
        <f>I15/D10</f>
        <v>#REF!</v>
      </c>
      <c r="K15" s="61">
        <v>6350</v>
      </c>
      <c r="L15" s="42">
        <v>1.2</v>
      </c>
      <c r="M15" s="42">
        <v>7.6</v>
      </c>
      <c r="N15" s="42">
        <v>25.7</v>
      </c>
      <c r="O15" s="42">
        <v>13.8</v>
      </c>
      <c r="P15" s="42">
        <v>14.6</v>
      </c>
      <c r="Q15" s="42">
        <v>8.5</v>
      </c>
      <c r="R15" s="42">
        <v>1</v>
      </c>
      <c r="S15" s="42">
        <v>3.8</v>
      </c>
      <c r="T15" s="42">
        <v>3.7</v>
      </c>
      <c r="U15" s="42">
        <v>5.5</v>
      </c>
      <c r="V15" s="42">
        <v>2.5</v>
      </c>
      <c r="W15" s="42">
        <v>8</v>
      </c>
      <c r="X15" s="42">
        <v>2.7</v>
      </c>
      <c r="Y15" s="42">
        <v>0.5</v>
      </c>
      <c r="Z15" s="42">
        <v>0.5</v>
      </c>
      <c r="AA15" s="42">
        <v>0.3</v>
      </c>
      <c r="AB15" s="42">
        <v>0.1</v>
      </c>
      <c r="AC15" s="43">
        <f>SUM(L15:AB15)</f>
        <v>100</v>
      </c>
    </row>
    <row r="16" spans="2:29" ht="15.75" x14ac:dyDescent="0.25">
      <c r="B16" s="65" t="s">
        <v>117</v>
      </c>
      <c r="C16" s="297" t="s">
        <v>73</v>
      </c>
      <c r="D16" s="297"/>
      <c r="E16" s="297"/>
      <c r="F16" s="298"/>
      <c r="G16" s="298"/>
      <c r="H16" s="62">
        <v>6100</v>
      </c>
      <c r="I16" s="63">
        <v>7300</v>
      </c>
      <c r="J16" s="60" t="e">
        <f>I16/D10</f>
        <v>#REF!</v>
      </c>
      <c r="K16" s="64">
        <v>9600</v>
      </c>
      <c r="L16" s="40">
        <v>2</v>
      </c>
      <c r="M16" s="40">
        <v>7.9</v>
      </c>
      <c r="N16" s="40">
        <v>14.5</v>
      </c>
      <c r="O16" s="40">
        <v>15.8</v>
      </c>
      <c r="P16" s="40">
        <v>10.3</v>
      </c>
      <c r="Q16" s="40">
        <v>9.1999999999999993</v>
      </c>
      <c r="R16" s="40">
        <v>3.2</v>
      </c>
      <c r="S16" s="40">
        <v>2.7</v>
      </c>
      <c r="T16" s="40">
        <v>5.2</v>
      </c>
      <c r="U16" s="40">
        <v>4.5</v>
      </c>
      <c r="V16" s="40">
        <v>5.2</v>
      </c>
      <c r="W16" s="40">
        <v>9.5</v>
      </c>
      <c r="X16" s="40">
        <v>3.1</v>
      </c>
      <c r="Y16" s="40">
        <v>1.4</v>
      </c>
      <c r="Z16" s="40">
        <v>4.5</v>
      </c>
      <c r="AA16" s="40">
        <v>1</v>
      </c>
      <c r="AB16" s="40">
        <v>0</v>
      </c>
      <c r="AC16" s="4">
        <f t="shared" ref="AC16:AC27" si="0">SUM(L16:AB16)</f>
        <v>100.00000000000001</v>
      </c>
    </row>
    <row r="17" spans="2:29" ht="15.75" x14ac:dyDescent="0.25">
      <c r="B17" s="65" t="s">
        <v>118</v>
      </c>
      <c r="C17" s="297" t="s">
        <v>74</v>
      </c>
      <c r="D17" s="297"/>
      <c r="E17" s="297"/>
      <c r="F17" s="298"/>
      <c r="G17" s="298"/>
      <c r="H17" s="62">
        <v>4600</v>
      </c>
      <c r="I17" s="63">
        <v>5550</v>
      </c>
      <c r="J17" s="60" t="e">
        <f>I17/D10</f>
        <v>#REF!</v>
      </c>
      <c r="K17" s="64">
        <v>6500</v>
      </c>
      <c r="L17" s="40">
        <v>1.5</v>
      </c>
      <c r="M17" s="40">
        <v>10.199999999999999</v>
      </c>
      <c r="N17" s="40">
        <v>24.1</v>
      </c>
      <c r="O17" s="40">
        <v>12.2</v>
      </c>
      <c r="P17" s="40">
        <v>10.6</v>
      </c>
      <c r="Q17" s="40">
        <v>14.4</v>
      </c>
      <c r="R17" s="40">
        <v>1.8</v>
      </c>
      <c r="S17" s="40">
        <v>4.0999999999999996</v>
      </c>
      <c r="T17" s="40">
        <v>3.7</v>
      </c>
      <c r="U17" s="40">
        <v>5.0999999999999996</v>
      </c>
      <c r="V17" s="40">
        <v>2</v>
      </c>
      <c r="W17" s="40">
        <v>6.8</v>
      </c>
      <c r="X17" s="40">
        <v>1.2</v>
      </c>
      <c r="Y17" s="40">
        <v>0.7</v>
      </c>
      <c r="Z17" s="40">
        <v>0.8</v>
      </c>
      <c r="AA17" s="40">
        <v>0.3</v>
      </c>
      <c r="AB17" s="40">
        <v>0.5</v>
      </c>
      <c r="AC17" s="4">
        <f t="shared" si="0"/>
        <v>99.999999999999986</v>
      </c>
    </row>
    <row r="18" spans="2:29" ht="15.75" x14ac:dyDescent="0.25">
      <c r="B18" s="65" t="s">
        <v>119</v>
      </c>
      <c r="C18" s="297" t="s">
        <v>75</v>
      </c>
      <c r="D18" s="297"/>
      <c r="E18" s="297"/>
      <c r="F18" s="298"/>
      <c r="G18" s="298"/>
      <c r="H18" s="62">
        <v>4400</v>
      </c>
      <c r="I18" s="63">
        <v>5500</v>
      </c>
      <c r="J18" s="60" t="e">
        <f>I18/D10</f>
        <v>#REF!</v>
      </c>
      <c r="K18" s="64">
        <v>7100</v>
      </c>
      <c r="L18" s="40">
        <v>2</v>
      </c>
      <c r="M18" s="40">
        <v>8.6999999999999993</v>
      </c>
      <c r="N18" s="40">
        <v>18.899999999999999</v>
      </c>
      <c r="O18" s="40">
        <v>11.7</v>
      </c>
      <c r="P18" s="40">
        <v>8.6</v>
      </c>
      <c r="Q18" s="40">
        <v>17.8</v>
      </c>
      <c r="R18" s="40">
        <v>1.5</v>
      </c>
      <c r="S18" s="40">
        <v>3.6</v>
      </c>
      <c r="T18" s="40">
        <v>4.5</v>
      </c>
      <c r="U18" s="40">
        <v>4.9000000000000004</v>
      </c>
      <c r="V18" s="40">
        <v>4</v>
      </c>
      <c r="W18" s="40">
        <v>6.9</v>
      </c>
      <c r="X18" s="40">
        <v>1.5</v>
      </c>
      <c r="Y18" s="40">
        <v>0.8</v>
      </c>
      <c r="Z18" s="40">
        <v>2.7</v>
      </c>
      <c r="AA18" s="40">
        <v>1.8</v>
      </c>
      <c r="AB18" s="40">
        <v>0.1</v>
      </c>
      <c r="AC18" s="4">
        <f t="shared" si="0"/>
        <v>100</v>
      </c>
    </row>
    <row r="19" spans="2:29" ht="15.75" x14ac:dyDescent="0.25">
      <c r="B19" s="65" t="s">
        <v>120</v>
      </c>
      <c r="C19" s="297" t="s">
        <v>76</v>
      </c>
      <c r="D19" s="297"/>
      <c r="E19" s="297"/>
      <c r="F19" s="298"/>
      <c r="G19" s="298"/>
      <c r="H19" s="62">
        <v>4500</v>
      </c>
      <c r="I19" s="63">
        <v>5250</v>
      </c>
      <c r="J19" s="60" t="e">
        <f>I19/D10</f>
        <v>#REF!</v>
      </c>
      <c r="K19" s="64">
        <v>6150</v>
      </c>
      <c r="L19" s="40">
        <v>0.3</v>
      </c>
      <c r="M19" s="40">
        <v>12.8</v>
      </c>
      <c r="N19" s="40">
        <v>23.8</v>
      </c>
      <c r="O19" s="40">
        <v>15.1</v>
      </c>
      <c r="P19" s="40">
        <v>5</v>
      </c>
      <c r="Q19" s="40">
        <v>19</v>
      </c>
      <c r="R19" s="40">
        <v>2.1</v>
      </c>
      <c r="S19" s="40">
        <v>2.4</v>
      </c>
      <c r="T19" s="40">
        <v>5.0999999999999996</v>
      </c>
      <c r="U19" s="40">
        <v>5.9</v>
      </c>
      <c r="V19" s="40">
        <v>1.9</v>
      </c>
      <c r="W19" s="40">
        <v>5.4</v>
      </c>
      <c r="X19" s="40">
        <v>0.8</v>
      </c>
      <c r="Y19" s="40" t="s">
        <v>0</v>
      </c>
      <c r="Z19" s="40">
        <v>0.4</v>
      </c>
      <c r="AA19" s="40" t="s">
        <v>0</v>
      </c>
      <c r="AB19" s="40">
        <v>0</v>
      </c>
      <c r="AC19" s="4">
        <f t="shared" si="0"/>
        <v>100.00000000000001</v>
      </c>
    </row>
    <row r="20" spans="2:29" ht="15.75" x14ac:dyDescent="0.25">
      <c r="B20" s="65" t="s">
        <v>121</v>
      </c>
      <c r="C20" s="297" t="s">
        <v>78</v>
      </c>
      <c r="D20" s="297"/>
      <c r="E20" s="297"/>
      <c r="F20" s="298"/>
      <c r="G20" s="298"/>
      <c r="H20" s="62">
        <v>5100</v>
      </c>
      <c r="I20" s="63">
        <v>6150</v>
      </c>
      <c r="J20" s="60" t="e">
        <f>I20/D10</f>
        <v>#REF!</v>
      </c>
      <c r="K20" s="64">
        <v>7100</v>
      </c>
      <c r="L20" s="40">
        <v>2</v>
      </c>
      <c r="M20" s="40">
        <v>12.7</v>
      </c>
      <c r="N20" s="40">
        <v>16.899999999999999</v>
      </c>
      <c r="O20" s="40">
        <v>10.5</v>
      </c>
      <c r="P20" s="40">
        <v>4.7</v>
      </c>
      <c r="Q20" s="40">
        <v>23.6</v>
      </c>
      <c r="R20" s="40">
        <v>4.8</v>
      </c>
      <c r="S20" s="40">
        <v>3.9</v>
      </c>
      <c r="T20" s="40">
        <v>5.0999999999999996</v>
      </c>
      <c r="U20" s="40">
        <v>5.9</v>
      </c>
      <c r="V20" s="40">
        <v>3.3</v>
      </c>
      <c r="W20" s="40">
        <v>4.7</v>
      </c>
      <c r="X20" s="40">
        <v>0.9</v>
      </c>
      <c r="Y20" s="40">
        <v>0.2</v>
      </c>
      <c r="Z20" s="40">
        <v>0.5</v>
      </c>
      <c r="AA20" s="40">
        <v>0.2</v>
      </c>
      <c r="AB20" s="40">
        <v>0.1</v>
      </c>
      <c r="AC20" s="4">
        <f t="shared" si="0"/>
        <v>100.00000000000001</v>
      </c>
    </row>
    <row r="21" spans="2:29" ht="15.75" x14ac:dyDescent="0.25">
      <c r="B21" s="65" t="s">
        <v>122</v>
      </c>
      <c r="C21" s="297" t="s">
        <v>79</v>
      </c>
      <c r="D21" s="297"/>
      <c r="E21" s="297"/>
      <c r="F21" s="298"/>
      <c r="G21" s="298"/>
      <c r="H21" s="62">
        <v>2800</v>
      </c>
      <c r="I21" s="63">
        <v>3000</v>
      </c>
      <c r="J21" s="60" t="e">
        <f>I21/D10</f>
        <v>#REF!</v>
      </c>
      <c r="K21" s="64">
        <v>3300</v>
      </c>
      <c r="L21" s="40">
        <v>3</v>
      </c>
      <c r="M21" s="40">
        <v>7.4</v>
      </c>
      <c r="N21" s="40">
        <v>29.4</v>
      </c>
      <c r="O21" s="40">
        <v>12.5</v>
      </c>
      <c r="P21" s="40">
        <v>17.100000000000001</v>
      </c>
      <c r="Q21" s="40">
        <v>14</v>
      </c>
      <c r="R21" s="40">
        <v>0.5</v>
      </c>
      <c r="S21" s="40">
        <v>1.4</v>
      </c>
      <c r="T21" s="40">
        <v>5</v>
      </c>
      <c r="U21" s="40">
        <v>6.3</v>
      </c>
      <c r="V21" s="40">
        <v>0</v>
      </c>
      <c r="W21" s="40">
        <v>2.9</v>
      </c>
      <c r="X21" s="40">
        <v>0.5</v>
      </c>
      <c r="Y21" s="40" t="s">
        <v>0</v>
      </c>
      <c r="Z21" s="40" t="s">
        <v>0</v>
      </c>
      <c r="AA21" s="40" t="s">
        <v>0</v>
      </c>
      <c r="AB21" s="40" t="s">
        <v>0</v>
      </c>
      <c r="AC21" s="4">
        <f t="shared" si="0"/>
        <v>100.00000000000001</v>
      </c>
    </row>
    <row r="22" spans="2:29" ht="15.75" x14ac:dyDescent="0.25">
      <c r="B22" s="66" t="s">
        <v>123</v>
      </c>
      <c r="C22" s="297" t="s">
        <v>80</v>
      </c>
      <c r="D22" s="297"/>
      <c r="E22" s="297"/>
      <c r="F22" s="298"/>
      <c r="G22" s="298"/>
      <c r="H22" s="62">
        <v>3500</v>
      </c>
      <c r="I22" s="63">
        <v>3860</v>
      </c>
      <c r="J22" s="60" t="e">
        <f>I22/D10</f>
        <v>#REF!</v>
      </c>
      <c r="K22" s="64">
        <v>4200</v>
      </c>
      <c r="L22" s="40">
        <v>1.8</v>
      </c>
      <c r="M22" s="40">
        <v>7.5</v>
      </c>
      <c r="N22" s="40">
        <v>29.5</v>
      </c>
      <c r="O22" s="40">
        <v>12.5</v>
      </c>
      <c r="P22" s="40">
        <v>17.100000000000001</v>
      </c>
      <c r="Q22" s="40">
        <v>15</v>
      </c>
      <c r="R22" s="40">
        <v>0.7</v>
      </c>
      <c r="S22" s="40">
        <v>0.8</v>
      </c>
      <c r="T22" s="40">
        <v>5</v>
      </c>
      <c r="U22" s="40">
        <v>6.6</v>
      </c>
      <c r="V22" s="40">
        <v>0</v>
      </c>
      <c r="W22" s="40">
        <v>2.9</v>
      </c>
      <c r="X22" s="40">
        <v>0.6</v>
      </c>
      <c r="Y22" s="40" t="s">
        <v>0</v>
      </c>
      <c r="Z22" s="40" t="s">
        <v>0</v>
      </c>
      <c r="AA22" s="40" t="s">
        <v>0</v>
      </c>
      <c r="AB22" s="40" t="s">
        <v>0</v>
      </c>
      <c r="AC22" s="4">
        <f t="shared" si="0"/>
        <v>100</v>
      </c>
    </row>
    <row r="23" spans="2:29" ht="15.75" x14ac:dyDescent="0.25">
      <c r="B23" s="66" t="s">
        <v>124</v>
      </c>
      <c r="C23" s="297" t="s">
        <v>81</v>
      </c>
      <c r="D23" s="297"/>
      <c r="E23" s="297"/>
      <c r="F23" s="298"/>
      <c r="G23" s="298"/>
      <c r="H23" s="62">
        <v>2900</v>
      </c>
      <c r="I23" s="63">
        <v>3150</v>
      </c>
      <c r="J23" s="60" t="e">
        <f>I23/D10</f>
        <v>#REF!</v>
      </c>
      <c r="K23" s="64">
        <v>3550</v>
      </c>
      <c r="L23" s="41">
        <v>1.8</v>
      </c>
      <c r="M23" s="41">
        <v>7.9</v>
      </c>
      <c r="N23" s="41">
        <v>27.2</v>
      </c>
      <c r="O23" s="41">
        <v>16.5</v>
      </c>
      <c r="P23" s="41">
        <v>16.2</v>
      </c>
      <c r="Q23" s="41">
        <v>9.6999999999999993</v>
      </c>
      <c r="R23" s="41">
        <v>0</v>
      </c>
      <c r="S23" s="41">
        <v>2.1</v>
      </c>
      <c r="T23" s="41">
        <v>6.5</v>
      </c>
      <c r="U23" s="41">
        <v>6.7</v>
      </c>
      <c r="V23" s="41">
        <v>1.3</v>
      </c>
      <c r="W23" s="41">
        <v>3.6</v>
      </c>
      <c r="X23" s="41">
        <v>0.5</v>
      </c>
      <c r="Y23" s="41" t="s">
        <v>0</v>
      </c>
      <c r="Z23" s="41" t="s">
        <v>0</v>
      </c>
      <c r="AA23" s="41" t="s">
        <v>0</v>
      </c>
      <c r="AB23" s="41" t="s">
        <v>0</v>
      </c>
      <c r="AC23" s="4">
        <f t="shared" si="0"/>
        <v>99.999999999999986</v>
      </c>
    </row>
    <row r="24" spans="2:29" ht="15.75" x14ac:dyDescent="0.25">
      <c r="B24" s="34" t="s">
        <v>125</v>
      </c>
      <c r="C24" s="297" t="s">
        <v>82</v>
      </c>
      <c r="D24" s="297"/>
      <c r="E24" s="297"/>
      <c r="F24" s="298"/>
      <c r="G24" s="298"/>
      <c r="H24" s="62">
        <v>2900</v>
      </c>
      <c r="I24" s="63">
        <v>3350</v>
      </c>
      <c r="J24" s="60" t="e">
        <f>I24/D10</f>
        <v>#REF!</v>
      </c>
      <c r="K24" s="64">
        <v>4000</v>
      </c>
      <c r="L24" s="40">
        <v>3.6</v>
      </c>
      <c r="M24" s="40">
        <v>5.7</v>
      </c>
      <c r="N24" s="40">
        <v>23</v>
      </c>
      <c r="O24" s="40">
        <v>15.1</v>
      </c>
      <c r="P24" s="40">
        <v>20.399999999999999</v>
      </c>
      <c r="Q24" s="40">
        <v>9.3000000000000007</v>
      </c>
      <c r="R24" s="40">
        <v>0.7</v>
      </c>
      <c r="S24" s="40">
        <v>4.0999999999999996</v>
      </c>
      <c r="T24" s="40">
        <v>6.1</v>
      </c>
      <c r="U24" s="40">
        <v>4.9000000000000004</v>
      </c>
      <c r="V24" s="40">
        <v>1.3</v>
      </c>
      <c r="W24" s="40">
        <v>3.4</v>
      </c>
      <c r="X24" s="40">
        <v>0.7</v>
      </c>
      <c r="Y24" s="40">
        <v>1.7</v>
      </c>
      <c r="Z24" s="40">
        <v>0</v>
      </c>
      <c r="AA24" s="40" t="s">
        <v>0</v>
      </c>
      <c r="AB24" s="40" t="s">
        <v>0</v>
      </c>
      <c r="AC24" s="4">
        <f t="shared" si="0"/>
        <v>100</v>
      </c>
    </row>
    <row r="25" spans="2:29" ht="15.75" x14ac:dyDescent="0.25">
      <c r="B25" s="34" t="s">
        <v>126</v>
      </c>
      <c r="C25" s="297" t="s">
        <v>83</v>
      </c>
      <c r="D25" s="297"/>
      <c r="E25" s="297"/>
      <c r="F25" s="298"/>
      <c r="G25" s="298"/>
      <c r="H25" s="62">
        <v>3950</v>
      </c>
      <c r="I25" s="63">
        <v>4550</v>
      </c>
      <c r="J25" s="60" t="e">
        <f>I25/D10</f>
        <v>#REF!</v>
      </c>
      <c r="K25" s="64">
        <v>5300</v>
      </c>
      <c r="L25" s="40">
        <v>1.7</v>
      </c>
      <c r="M25" s="40">
        <v>12.7</v>
      </c>
      <c r="N25" s="40">
        <v>14.9</v>
      </c>
      <c r="O25" s="40">
        <v>17.2</v>
      </c>
      <c r="P25" s="40">
        <v>6.4</v>
      </c>
      <c r="Q25" s="40">
        <v>12.7</v>
      </c>
      <c r="R25" s="40">
        <v>0.7</v>
      </c>
      <c r="S25" s="40">
        <v>3.3</v>
      </c>
      <c r="T25" s="40">
        <v>9.3000000000000007</v>
      </c>
      <c r="U25" s="40">
        <v>4.5999999999999996</v>
      </c>
      <c r="V25" s="40">
        <v>2.6</v>
      </c>
      <c r="W25" s="40">
        <v>7.3</v>
      </c>
      <c r="X25" s="40">
        <v>3.5</v>
      </c>
      <c r="Y25" s="40">
        <v>1</v>
      </c>
      <c r="Z25" s="40">
        <v>1.9</v>
      </c>
      <c r="AA25" s="40">
        <v>0.1</v>
      </c>
      <c r="AB25" s="40">
        <v>0.1</v>
      </c>
      <c r="AC25" s="4">
        <f t="shared" si="0"/>
        <v>99.999999999999972</v>
      </c>
    </row>
    <row r="26" spans="2:29" ht="15.75" x14ac:dyDescent="0.25">
      <c r="B26" s="34" t="s">
        <v>127</v>
      </c>
      <c r="C26" s="297" t="s">
        <v>84</v>
      </c>
      <c r="D26" s="297"/>
      <c r="E26" s="297"/>
      <c r="F26" s="298"/>
      <c r="G26" s="298"/>
      <c r="H26" s="62">
        <v>5350</v>
      </c>
      <c r="I26" s="63">
        <v>6300</v>
      </c>
      <c r="J26" s="60" t="e">
        <f>I26/D10</f>
        <v>#REF!</v>
      </c>
      <c r="K26" s="64">
        <v>8650</v>
      </c>
      <c r="L26" s="40">
        <v>2.2000000000000002</v>
      </c>
      <c r="M26" s="40">
        <v>4.4000000000000004</v>
      </c>
      <c r="N26" s="40">
        <v>12.2</v>
      </c>
      <c r="O26" s="40">
        <v>16.399999999999999</v>
      </c>
      <c r="P26" s="40">
        <v>15.6</v>
      </c>
      <c r="Q26" s="40">
        <v>5.2</v>
      </c>
      <c r="R26" s="40">
        <v>9.6</v>
      </c>
      <c r="S26" s="40">
        <v>2.5</v>
      </c>
      <c r="T26" s="40">
        <v>8.1</v>
      </c>
      <c r="U26" s="40">
        <v>5.9</v>
      </c>
      <c r="V26" s="40">
        <v>5</v>
      </c>
      <c r="W26" s="40">
        <v>5.2</v>
      </c>
      <c r="X26" s="40">
        <v>1</v>
      </c>
      <c r="Y26" s="40">
        <v>2.7</v>
      </c>
      <c r="Z26" s="40">
        <v>3.9</v>
      </c>
      <c r="AA26" s="40" t="s">
        <v>0</v>
      </c>
      <c r="AB26" s="40">
        <v>0.1</v>
      </c>
      <c r="AC26" s="4">
        <f t="shared" si="0"/>
        <v>100.00000000000001</v>
      </c>
    </row>
    <row r="27" spans="2:29" ht="15.75" x14ac:dyDescent="0.25">
      <c r="B27" s="34" t="s">
        <v>128</v>
      </c>
      <c r="C27" s="297" t="s">
        <v>85</v>
      </c>
      <c r="D27" s="297"/>
      <c r="E27" s="297"/>
      <c r="F27" s="298"/>
      <c r="G27" s="298"/>
      <c r="H27" s="62">
        <v>2800</v>
      </c>
      <c r="I27" s="63">
        <v>3400</v>
      </c>
      <c r="J27" s="60" t="e">
        <f>I27/D10</f>
        <v>#REF!</v>
      </c>
      <c r="K27" s="64">
        <v>3750</v>
      </c>
      <c r="L27" s="40">
        <v>2.4</v>
      </c>
      <c r="M27" s="40">
        <v>13.1</v>
      </c>
      <c r="N27" s="40">
        <v>19.399999999999999</v>
      </c>
      <c r="O27" s="40">
        <v>8.6</v>
      </c>
      <c r="P27" s="40">
        <v>11.2</v>
      </c>
      <c r="Q27" s="40">
        <v>18.7</v>
      </c>
      <c r="R27" s="40">
        <v>0.5</v>
      </c>
      <c r="S27" s="40">
        <v>1.3</v>
      </c>
      <c r="T27" s="40">
        <v>3.5</v>
      </c>
      <c r="U27" s="40">
        <v>4.5999999999999996</v>
      </c>
      <c r="V27" s="40">
        <v>4.2</v>
      </c>
      <c r="W27" s="40">
        <v>7.8</v>
      </c>
      <c r="X27" s="40">
        <v>0.2</v>
      </c>
      <c r="Y27" s="40">
        <v>4.3</v>
      </c>
      <c r="Z27" s="40">
        <v>0.2</v>
      </c>
      <c r="AA27" s="40" t="s">
        <v>0</v>
      </c>
      <c r="AB27" s="40" t="s">
        <v>0</v>
      </c>
      <c r="AC27" s="4">
        <f t="shared" si="0"/>
        <v>100</v>
      </c>
    </row>
    <row r="29" spans="2:29" ht="18.75" customHeight="1" x14ac:dyDescent="0.2">
      <c r="B29" s="88">
        <v>3</v>
      </c>
      <c r="C29" s="91" t="s">
        <v>53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</row>
    <row r="30" spans="2:29" ht="13.5" thickBot="1" x14ac:dyDescent="0.25">
      <c r="B30" s="8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1"/>
    </row>
    <row r="31" spans="2:29" ht="15.75" x14ac:dyDescent="0.25">
      <c r="B31" s="80"/>
      <c r="C31" s="50" t="s">
        <v>58</v>
      </c>
      <c r="D31" s="331">
        <f>F35/F33</f>
        <v>1.1123733787749692</v>
      </c>
      <c r="E31" s="331"/>
      <c r="F31" s="301" t="s">
        <v>108</v>
      </c>
      <c r="G31" s="301"/>
      <c r="H31" s="51" t="s">
        <v>109</v>
      </c>
      <c r="I31" s="51" t="s">
        <v>110</v>
      </c>
      <c r="J31" s="51" t="s">
        <v>111</v>
      </c>
      <c r="K31" s="39"/>
      <c r="L31" s="52" t="s">
        <v>60</v>
      </c>
      <c r="M31" s="52"/>
      <c r="N31" s="52"/>
      <c r="O31" s="52"/>
      <c r="P31" s="52"/>
      <c r="Q31" s="53"/>
      <c r="AC31" s="72"/>
    </row>
    <row r="32" spans="2:29" ht="15" x14ac:dyDescent="0.2">
      <c r="B32" s="80"/>
      <c r="C32" s="327" t="s">
        <v>56</v>
      </c>
      <c r="D32" s="328"/>
      <c r="E32" s="328"/>
      <c r="F32" s="329">
        <v>5070.24</v>
      </c>
      <c r="G32" s="330"/>
      <c r="H32" s="46">
        <v>5698.78</v>
      </c>
      <c r="I32" s="46">
        <v>6446.63</v>
      </c>
      <c r="J32" s="46">
        <v>3260.06</v>
      </c>
      <c r="K32" s="29" t="s">
        <v>55</v>
      </c>
      <c r="L32" s="30" t="s">
        <v>61</v>
      </c>
      <c r="M32" s="30"/>
      <c r="N32" s="30"/>
      <c r="O32" s="30"/>
      <c r="P32" s="30"/>
      <c r="Q32" s="54"/>
      <c r="AC32" s="72"/>
    </row>
    <row r="33" spans="2:29" ht="15" x14ac:dyDescent="0.2">
      <c r="B33" s="80"/>
      <c r="C33" s="324" t="s">
        <v>57</v>
      </c>
      <c r="D33" s="325"/>
      <c r="E33" s="325"/>
      <c r="F33" s="326">
        <f>F32/0.94</f>
        <v>5393.8723404255315</v>
      </c>
      <c r="G33" s="326"/>
      <c r="H33" s="47">
        <f>H32/0.94</f>
        <v>6062.5319148936169</v>
      </c>
      <c r="I33" s="47">
        <f>I32/0.94</f>
        <v>6858.1170212765965</v>
      </c>
      <c r="J33" s="47">
        <f>J32/0.94</f>
        <v>3468.1489361702129</v>
      </c>
      <c r="K33" s="29" t="s">
        <v>55</v>
      </c>
      <c r="L33" s="30" t="s">
        <v>62</v>
      </c>
      <c r="M33" s="30"/>
      <c r="N33" s="30"/>
      <c r="O33" s="30"/>
      <c r="P33" s="30"/>
      <c r="Q33" s="54"/>
      <c r="AC33" s="72"/>
    </row>
    <row r="34" spans="2:29" ht="16.5" thickBot="1" x14ac:dyDescent="0.3">
      <c r="B34" s="80"/>
      <c r="C34" s="55"/>
      <c r="D34" s="28"/>
      <c r="E34" s="28"/>
      <c r="F34" s="28"/>
      <c r="G34" s="28"/>
      <c r="H34" s="28"/>
      <c r="I34" s="28"/>
      <c r="J34" s="28"/>
      <c r="K34" s="28"/>
      <c r="L34" s="30" t="s">
        <v>59</v>
      </c>
      <c r="M34" s="30"/>
      <c r="N34" s="30"/>
      <c r="O34" s="30"/>
      <c r="P34" s="30"/>
      <c r="Q34" s="54"/>
      <c r="AC34" s="72"/>
    </row>
    <row r="35" spans="2:29" ht="15.75" thickBot="1" x14ac:dyDescent="0.25">
      <c r="B35" s="80"/>
      <c r="C35" s="319" t="s">
        <v>399</v>
      </c>
      <c r="D35" s="320"/>
      <c r="E35" s="320"/>
      <c r="F35" s="321">
        <v>6000</v>
      </c>
      <c r="G35" s="322"/>
      <c r="H35" s="48">
        <f>(H33*D31)</f>
        <v>6743.7991101012967</v>
      </c>
      <c r="I35" s="49">
        <f>(I33*D31)</f>
        <v>7628.7868029915753</v>
      </c>
      <c r="J35" s="49">
        <f>(J33*D31)</f>
        <v>3857.8765502224746</v>
      </c>
      <c r="K35" s="29" t="s">
        <v>55</v>
      </c>
      <c r="L35" s="31"/>
      <c r="M35" s="31"/>
      <c r="N35" s="31"/>
      <c r="O35" s="31"/>
      <c r="P35" s="31"/>
      <c r="Q35" s="54"/>
      <c r="AC35" s="72"/>
    </row>
    <row r="36" spans="2:29" ht="16.5" thickBot="1" x14ac:dyDescent="0.3">
      <c r="B36" s="80"/>
      <c r="C36" s="55"/>
      <c r="D36" s="28"/>
      <c r="E36" s="28"/>
      <c r="F36" s="28"/>
      <c r="G36" s="28"/>
      <c r="H36" s="28"/>
      <c r="I36" s="28"/>
      <c r="J36" s="28"/>
      <c r="K36" s="28"/>
      <c r="L36" s="30" t="s">
        <v>66</v>
      </c>
      <c r="M36" s="30"/>
      <c r="N36" s="30"/>
      <c r="O36" s="30"/>
      <c r="P36" s="30"/>
      <c r="Q36" s="54"/>
      <c r="AC36" s="72"/>
    </row>
    <row r="37" spans="2:29" ht="15.75" thickBot="1" x14ac:dyDescent="0.25">
      <c r="B37" s="80"/>
      <c r="C37" s="311" t="s">
        <v>63</v>
      </c>
      <c r="D37" s="312"/>
      <c r="E37" s="313"/>
      <c r="F37" s="317">
        <f>IF(M38=0,F35,F35-(F35*M38))</f>
        <v>6000</v>
      </c>
      <c r="G37" s="318"/>
      <c r="H37" s="100">
        <f>IF(M38=0,H35,H35-(H35*M38))</f>
        <v>6743.7991101012967</v>
      </c>
      <c r="I37" s="100">
        <f>IF(M38=0,I35,I35-(I35*M38))</f>
        <v>7628.7868029915753</v>
      </c>
      <c r="J37" s="100">
        <f>IF(M38=0,J35,J35-(J35*M38))</f>
        <v>3857.8765502224746</v>
      </c>
      <c r="K37" s="29" t="s">
        <v>55</v>
      </c>
      <c r="Q37" s="54"/>
      <c r="AC37" s="72"/>
    </row>
    <row r="38" spans="2:29" ht="18" x14ac:dyDescent="0.2">
      <c r="B38" s="82"/>
      <c r="C38" s="314"/>
      <c r="D38" s="315"/>
      <c r="E38" s="316"/>
      <c r="F38" s="309" t="e">
        <f>ROUNDUP(F37/#REF!,0)</f>
        <v>#REF!</v>
      </c>
      <c r="G38" s="310"/>
      <c r="H38" s="165" t="e">
        <f>ROUNDUP(H37/#REF!,0)</f>
        <v>#REF!</v>
      </c>
      <c r="I38" s="165" t="e">
        <f>ROUNDUP(I37/#REF!,0)</f>
        <v>#REF!</v>
      </c>
      <c r="J38" s="165" t="e">
        <f>ROUNDUP(J37/#REF!,0)</f>
        <v>#REF!</v>
      </c>
      <c r="K38" s="83" t="s">
        <v>65</v>
      </c>
      <c r="L38" s="98" t="s">
        <v>64</v>
      </c>
      <c r="M38" s="99">
        <v>0</v>
      </c>
      <c r="N38" s="75"/>
      <c r="O38" s="75"/>
      <c r="P38" s="75"/>
      <c r="Q38" s="8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6"/>
    </row>
  </sheetData>
  <mergeCells count="48">
    <mergeCell ref="K8:L8"/>
    <mergeCell ref="K10:L10"/>
    <mergeCell ref="C15:E15"/>
    <mergeCell ref="C12:E14"/>
    <mergeCell ref="F15:G15"/>
    <mergeCell ref="L12:AC12"/>
    <mergeCell ref="F16:G16"/>
    <mergeCell ref="F17:G17"/>
    <mergeCell ref="B12:B14"/>
    <mergeCell ref="F38:G38"/>
    <mergeCell ref="C37:E38"/>
    <mergeCell ref="F37:G37"/>
    <mergeCell ref="C35:E35"/>
    <mergeCell ref="F35:G35"/>
    <mergeCell ref="F18:G18"/>
    <mergeCell ref="F12:G14"/>
    <mergeCell ref="C33:E33"/>
    <mergeCell ref="F33:G33"/>
    <mergeCell ref="C32:E32"/>
    <mergeCell ref="F32:G32"/>
    <mergeCell ref="D31:E31"/>
    <mergeCell ref="C16:E16"/>
    <mergeCell ref="C17:E17"/>
    <mergeCell ref="C18:E18"/>
    <mergeCell ref="AC13:AC14"/>
    <mergeCell ref="F31:G31"/>
    <mergeCell ref="T13:AB13"/>
    <mergeCell ref="I14:J14"/>
    <mergeCell ref="H12:K13"/>
    <mergeCell ref="L13:S13"/>
    <mergeCell ref="F26:G26"/>
    <mergeCell ref="F27:G27"/>
    <mergeCell ref="C26:E26"/>
    <mergeCell ref="C27:E27"/>
    <mergeCell ref="F19:G19"/>
    <mergeCell ref="F20:G20"/>
    <mergeCell ref="F21:G21"/>
    <mergeCell ref="F22:G22"/>
    <mergeCell ref="F25:G25"/>
    <mergeCell ref="C22:E22"/>
    <mergeCell ref="C23:E23"/>
    <mergeCell ref="C24:E24"/>
    <mergeCell ref="C25:E25"/>
    <mergeCell ref="C19:E19"/>
    <mergeCell ref="C20:E20"/>
    <mergeCell ref="C21:E21"/>
    <mergeCell ref="F23:G23"/>
    <mergeCell ref="F24:G24"/>
  </mergeCells>
  <pageMargins left="0.7" right="0.7" top="0.75" bottom="0.75" header="0.3" footer="0.3"/>
  <pageSetup paperSize="9" orientation="portrait" r:id="rId1"/>
  <ignoredErrors>
    <ignoredError sqref="AC15 AC16:AC18 AC20 AC2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Option Button 5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6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Option Button 6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161925</xdr:rowOff>
                  </from>
                  <to>
                    <xdr:col>6</xdr:col>
                    <xdr:colOff>228600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Option Button 7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161925</xdr:rowOff>
                  </from>
                  <to>
                    <xdr:col>6</xdr:col>
                    <xdr:colOff>228600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Option Button 8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161925</xdr:rowOff>
                  </from>
                  <to>
                    <xdr:col>6</xdr:col>
                    <xdr:colOff>228600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Option Button 9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161925</xdr:rowOff>
                  </from>
                  <to>
                    <xdr:col>6</xdr:col>
                    <xdr:colOff>228600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Option Button 10">
              <controlPr defaultSize="0" autoFill="0" autoLine="0" autoPict="0">
                <anchor moveWithCells="1">
                  <from>
                    <xdr:col>5</xdr:col>
                    <xdr:colOff>266700</xdr:colOff>
                    <xdr:row>18</xdr:row>
                    <xdr:rowOff>161925</xdr:rowOff>
                  </from>
                  <to>
                    <xdr:col>6</xdr:col>
                    <xdr:colOff>228600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Option Button 11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161925</xdr:rowOff>
                  </from>
                  <to>
                    <xdr:col>6</xdr:col>
                    <xdr:colOff>228600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Option Button 12">
              <controlPr defaultSize="0" autoFill="0" autoLine="0" autoPict="0">
                <anchor moveWithCells="1">
                  <from>
                    <xdr:col>5</xdr:col>
                    <xdr:colOff>266700</xdr:colOff>
                    <xdr:row>20</xdr:row>
                    <xdr:rowOff>161925</xdr:rowOff>
                  </from>
                  <to>
                    <xdr:col>6</xdr:col>
                    <xdr:colOff>228600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2" name="Option Button 13">
              <controlPr defaultSize="0" autoFill="0" autoLine="0" autoPict="0">
                <anchor moveWithCells="1">
                  <from>
                    <xdr:col>5</xdr:col>
                    <xdr:colOff>266700</xdr:colOff>
                    <xdr:row>21</xdr:row>
                    <xdr:rowOff>161925</xdr:rowOff>
                  </from>
                  <to>
                    <xdr:col>6</xdr:col>
                    <xdr:colOff>228600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3" name="Option Button 14">
              <controlPr defaultSize="0" autoFill="0" autoLine="0" autoPict="0">
                <anchor moveWithCells="1">
                  <from>
                    <xdr:col>5</xdr:col>
                    <xdr:colOff>266700</xdr:colOff>
                    <xdr:row>22</xdr:row>
                    <xdr:rowOff>161925</xdr:rowOff>
                  </from>
                  <to>
                    <xdr:col>6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4" name="Option Button 15">
              <controlPr defaultSize="0" autoFill="0" autoLine="0" autoPict="0">
                <anchor moveWithCells="1">
                  <from>
                    <xdr:col>5</xdr:col>
                    <xdr:colOff>266700</xdr:colOff>
                    <xdr:row>23</xdr:row>
                    <xdr:rowOff>161925</xdr:rowOff>
                  </from>
                  <to>
                    <xdr:col>6</xdr:col>
                    <xdr:colOff>228600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5" name="Option Button 16">
              <controlPr defaultSize="0" autoFill="0" autoLine="0" autoPict="0">
                <anchor moveWithCells="1">
                  <from>
                    <xdr:col>5</xdr:col>
                    <xdr:colOff>266700</xdr:colOff>
                    <xdr:row>24</xdr:row>
                    <xdr:rowOff>161925</xdr:rowOff>
                  </from>
                  <to>
                    <xdr:col>6</xdr:col>
                    <xdr:colOff>228600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6" name="Option Button 17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161925</xdr:rowOff>
                  </from>
                  <to>
                    <xdr:col>6</xdr:col>
                    <xdr:colOff>228600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7" name="Option Button 19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6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R58"/>
  <sheetViews>
    <sheetView workbookViewId="0">
      <selection activeCell="B2" sqref="B2"/>
    </sheetView>
  </sheetViews>
  <sheetFormatPr defaultColWidth="9.140625" defaultRowHeight="12.75" x14ac:dyDescent="0.2"/>
  <cols>
    <col min="1" max="1" width="5.5703125" style="32" customWidth="1"/>
    <col min="2" max="2" width="16" style="32" customWidth="1"/>
    <col min="3" max="3" width="14.85546875" style="32" customWidth="1"/>
    <col min="4" max="4" width="5.5703125" style="32" customWidth="1"/>
    <col min="5" max="5" width="21.5703125" style="32" customWidth="1"/>
    <col min="6" max="6" width="5.5703125" style="32" customWidth="1"/>
    <col min="7" max="7" width="18.140625" style="32" customWidth="1"/>
    <col min="8" max="8" width="5.5703125" style="32" customWidth="1"/>
    <col min="9" max="9" width="18" style="32" customWidth="1"/>
    <col min="10" max="10" width="5.5703125" style="32" customWidth="1"/>
    <col min="11" max="11" width="21" style="32" customWidth="1"/>
    <col min="12" max="13" width="5.5703125" style="32" customWidth="1"/>
    <col min="14" max="14" width="7.140625" style="32" customWidth="1"/>
    <col min="15" max="15" width="5.5703125" style="32" customWidth="1"/>
    <col min="16" max="16" width="7.7109375" style="32" customWidth="1"/>
    <col min="17" max="17" width="5.5703125" style="32" customWidth="1"/>
    <col min="18" max="18" width="7.5703125" style="32" customWidth="1"/>
    <col min="19" max="36" width="5.5703125" style="32" customWidth="1"/>
    <col min="37" max="37" width="9.140625" style="32"/>
    <col min="38" max="38" width="55.85546875" style="32" bestFit="1" customWidth="1"/>
    <col min="39" max="16384" width="9.140625" style="32"/>
  </cols>
  <sheetData>
    <row r="2" spans="2:18" ht="15" x14ac:dyDescent="0.25">
      <c r="B2" s="109" t="s">
        <v>137</v>
      </c>
    </row>
    <row r="4" spans="2:18" ht="24.75" customHeight="1" x14ac:dyDescent="0.2">
      <c r="B4" s="354" t="s">
        <v>138</v>
      </c>
      <c r="C4" s="354"/>
      <c r="D4" s="354"/>
      <c r="E4" s="354"/>
      <c r="F4" s="354"/>
      <c r="G4" s="354"/>
      <c r="H4" s="354"/>
      <c r="I4" s="354"/>
      <c r="J4" s="354"/>
      <c r="K4" s="354"/>
    </row>
    <row r="5" spans="2:18" ht="51" x14ac:dyDescent="0.2">
      <c r="B5" s="355" t="s">
        <v>139</v>
      </c>
      <c r="C5" s="110" t="s">
        <v>140</v>
      </c>
      <c r="D5" s="110"/>
      <c r="E5" s="110" t="s">
        <v>141</v>
      </c>
      <c r="F5" s="110"/>
      <c r="G5" s="110" t="s">
        <v>142</v>
      </c>
      <c r="H5" s="110"/>
      <c r="I5" s="110" t="s">
        <v>143</v>
      </c>
      <c r="J5" s="110"/>
      <c r="K5" s="110" t="s">
        <v>144</v>
      </c>
      <c r="L5" s="111"/>
      <c r="M5" s="111"/>
      <c r="N5" s="111"/>
      <c r="O5" s="111"/>
      <c r="P5" s="111"/>
      <c r="Q5" s="111"/>
    </row>
    <row r="6" spans="2:18" ht="27" customHeight="1" thickBot="1" x14ac:dyDescent="0.25">
      <c r="B6" s="356"/>
      <c r="C6" s="358" t="s">
        <v>145</v>
      </c>
      <c r="D6" s="359"/>
      <c r="E6" s="359"/>
      <c r="F6" s="359"/>
      <c r="G6" s="359"/>
      <c r="H6" s="359"/>
      <c r="I6" s="359"/>
      <c r="J6" s="359"/>
      <c r="K6" s="360"/>
    </row>
    <row r="7" spans="2:18" ht="21.75" customHeight="1" thickBot="1" x14ac:dyDescent="0.25">
      <c r="B7" s="356"/>
      <c r="C7" s="112">
        <v>1</v>
      </c>
      <c r="D7" s="112">
        <v>1.5</v>
      </c>
      <c r="E7" s="112">
        <v>2</v>
      </c>
      <c r="F7" s="112">
        <v>2.5</v>
      </c>
      <c r="G7" s="112">
        <v>3</v>
      </c>
      <c r="H7" s="112">
        <v>3.5</v>
      </c>
      <c r="I7" s="112">
        <v>4</v>
      </c>
      <c r="J7" s="112">
        <v>4.5</v>
      </c>
      <c r="K7" s="112">
        <v>5</v>
      </c>
      <c r="M7" s="164" t="s">
        <v>207</v>
      </c>
      <c r="N7" s="119"/>
      <c r="O7" s="119"/>
      <c r="P7" s="119"/>
      <c r="Q7" s="119"/>
      <c r="R7" s="120"/>
    </row>
    <row r="8" spans="2:18" ht="21" customHeight="1" thickBot="1" x14ac:dyDescent="0.25">
      <c r="B8" s="357"/>
      <c r="C8" s="358" t="s">
        <v>146</v>
      </c>
      <c r="D8" s="359"/>
      <c r="E8" s="359"/>
      <c r="F8" s="359"/>
      <c r="G8" s="359"/>
      <c r="H8" s="359"/>
      <c r="I8" s="359"/>
      <c r="J8" s="359"/>
      <c r="K8" s="360"/>
      <c r="M8" s="115" t="s">
        <v>204</v>
      </c>
      <c r="N8" s="348" t="s">
        <v>205</v>
      </c>
      <c r="O8" s="349"/>
      <c r="P8" s="350"/>
      <c r="Q8" s="337" t="s">
        <v>206</v>
      </c>
      <c r="R8" s="338"/>
    </row>
    <row r="9" spans="2:18" ht="13.5" thickBot="1" x14ac:dyDescent="0.25">
      <c r="B9" s="113">
        <v>100</v>
      </c>
      <c r="C9" s="113">
        <v>60</v>
      </c>
      <c r="D9" s="113">
        <v>55</v>
      </c>
      <c r="E9" s="113">
        <v>50</v>
      </c>
      <c r="F9" s="113">
        <v>45</v>
      </c>
      <c r="G9" s="113">
        <v>40</v>
      </c>
      <c r="H9" s="113">
        <v>35</v>
      </c>
      <c r="I9" s="113">
        <v>30</v>
      </c>
      <c r="J9" s="113">
        <v>25</v>
      </c>
      <c r="K9" s="113">
        <v>20</v>
      </c>
      <c r="M9" s="117" t="e">
        <f>IF(#REF!=1,1)+IF(#REF!=1.5,2)+IF(#REF!=2,3)+IF(#REF!=2.5,4)+IF(#REF!=3,5)+IF(#REF!=3.5,6)+IF(#REF!=4,7)+IF(#REF!=4.5,8)+IF(#REF!=5,9)</f>
        <v>#REF!</v>
      </c>
      <c r="N9" s="116" t="e">
        <f>ROUNDUP(#REF!*100,0)</f>
        <v>#REF!</v>
      </c>
      <c r="O9" s="339" t="e">
        <f>IF(N9&lt;=100,MATCH(N9,B9:B29,-1),1)</f>
        <v>#REF!</v>
      </c>
      <c r="P9" s="340"/>
      <c r="Q9" s="341" t="e">
        <f>INDEX(C9:K29,O9,M9)</f>
        <v>#REF!</v>
      </c>
      <c r="R9" s="342"/>
    </row>
    <row r="10" spans="2:18" x14ac:dyDescent="0.2">
      <c r="B10" s="113">
        <v>95</v>
      </c>
      <c r="C10" s="113">
        <v>60</v>
      </c>
      <c r="D10" s="113">
        <v>55</v>
      </c>
      <c r="E10" s="113">
        <v>50</v>
      </c>
      <c r="F10" s="113">
        <v>45</v>
      </c>
      <c r="G10" s="113">
        <v>40</v>
      </c>
      <c r="H10" s="113">
        <v>35</v>
      </c>
      <c r="I10" s="113">
        <v>30</v>
      </c>
      <c r="J10" s="113">
        <v>25</v>
      </c>
      <c r="K10" s="113">
        <v>20</v>
      </c>
    </row>
    <row r="11" spans="2:18" ht="13.5" thickBot="1" x14ac:dyDescent="0.25">
      <c r="B11" s="113">
        <v>90</v>
      </c>
      <c r="C11" s="113">
        <v>60</v>
      </c>
      <c r="D11" s="113">
        <v>55</v>
      </c>
      <c r="E11" s="113">
        <v>50</v>
      </c>
      <c r="F11" s="113">
        <v>45</v>
      </c>
      <c r="G11" s="113">
        <v>40</v>
      </c>
      <c r="H11" s="113">
        <v>35</v>
      </c>
      <c r="I11" s="113">
        <v>30</v>
      </c>
      <c r="J11" s="113">
        <v>25</v>
      </c>
      <c r="K11" s="113">
        <v>20</v>
      </c>
    </row>
    <row r="12" spans="2:18" ht="13.5" thickBot="1" x14ac:dyDescent="0.25">
      <c r="B12" s="113">
        <v>85</v>
      </c>
      <c r="C12" s="113">
        <v>61</v>
      </c>
      <c r="D12" s="113">
        <v>56</v>
      </c>
      <c r="E12" s="113">
        <v>51</v>
      </c>
      <c r="F12" s="113">
        <v>46</v>
      </c>
      <c r="G12" s="113">
        <v>40</v>
      </c>
      <c r="H12" s="113">
        <v>35</v>
      </c>
      <c r="I12" s="113">
        <v>30</v>
      </c>
      <c r="J12" s="113">
        <v>25</v>
      </c>
      <c r="K12" s="113">
        <v>20</v>
      </c>
      <c r="M12" s="118" t="s">
        <v>208</v>
      </c>
      <c r="N12" s="119"/>
      <c r="O12" s="119"/>
      <c r="P12" s="119"/>
      <c r="Q12" s="119"/>
      <c r="R12" s="120"/>
    </row>
    <row r="13" spans="2:18" ht="13.5" thickBot="1" x14ac:dyDescent="0.25">
      <c r="B13" s="113">
        <v>80</v>
      </c>
      <c r="C13" s="113">
        <v>61</v>
      </c>
      <c r="D13" s="113">
        <v>56</v>
      </c>
      <c r="E13" s="113">
        <v>51</v>
      </c>
      <c r="F13" s="113">
        <v>46</v>
      </c>
      <c r="G13" s="113">
        <v>41</v>
      </c>
      <c r="H13" s="113">
        <v>36</v>
      </c>
      <c r="I13" s="113">
        <v>30</v>
      </c>
      <c r="J13" s="113">
        <v>25</v>
      </c>
      <c r="K13" s="113">
        <v>20</v>
      </c>
      <c r="M13" s="115" t="s">
        <v>204</v>
      </c>
      <c r="N13" s="348" t="s">
        <v>205</v>
      </c>
      <c r="O13" s="349"/>
      <c r="P13" s="350"/>
      <c r="Q13" s="337" t="s">
        <v>206</v>
      </c>
      <c r="R13" s="338"/>
    </row>
    <row r="14" spans="2:18" ht="13.5" thickBot="1" x14ac:dyDescent="0.25">
      <c r="B14" s="113">
        <v>75</v>
      </c>
      <c r="C14" s="113">
        <v>62</v>
      </c>
      <c r="D14" s="113">
        <v>57</v>
      </c>
      <c r="E14" s="113">
        <v>52</v>
      </c>
      <c r="F14" s="113">
        <v>46</v>
      </c>
      <c r="G14" s="113">
        <v>41</v>
      </c>
      <c r="H14" s="113">
        <v>36</v>
      </c>
      <c r="I14" s="113">
        <v>31</v>
      </c>
      <c r="J14" s="113">
        <v>25</v>
      </c>
      <c r="K14" s="113">
        <v>20</v>
      </c>
      <c r="M14" s="117" t="e">
        <f>IF(#REF!=1,1)+IF(#REF!=1.5,2)+IF(#REF!=2,3)+IF(#REF!=2.5,4)+IF(#REF!=3,5)+IF(#REF!=3.5,6)+IF(#REF!=4,7)+IF(#REF!=4.5,8)+IF(#REF!=5,9)</f>
        <v>#REF!</v>
      </c>
      <c r="N14" s="116" t="e">
        <f>ROUNDUP(#REF!*100,0)</f>
        <v>#REF!</v>
      </c>
      <c r="O14" s="339" t="e">
        <f>MATCH(N14,B9:B29,-1)</f>
        <v>#REF!</v>
      </c>
      <c r="P14" s="340"/>
      <c r="Q14" s="341" t="e">
        <f>INDEX(C9:K29,O14,M14)</f>
        <v>#REF!</v>
      </c>
      <c r="R14" s="342"/>
    </row>
    <row r="15" spans="2:18" x14ac:dyDescent="0.2">
      <c r="B15" s="113">
        <v>70</v>
      </c>
      <c r="C15" s="113">
        <v>63</v>
      </c>
      <c r="D15" s="113">
        <v>58</v>
      </c>
      <c r="E15" s="113">
        <v>52</v>
      </c>
      <c r="F15" s="113">
        <v>47</v>
      </c>
      <c r="G15" s="113">
        <v>42</v>
      </c>
      <c r="H15" s="113">
        <v>36</v>
      </c>
      <c r="I15" s="113">
        <v>31</v>
      </c>
      <c r="J15" s="113">
        <v>25</v>
      </c>
      <c r="K15" s="113">
        <v>20</v>
      </c>
    </row>
    <row r="16" spans="2:18" x14ac:dyDescent="0.2">
      <c r="B16" s="113">
        <v>65</v>
      </c>
      <c r="C16" s="113">
        <v>64</v>
      </c>
      <c r="D16" s="113">
        <v>59</v>
      </c>
      <c r="E16" s="113">
        <v>53</v>
      </c>
      <c r="F16" s="113">
        <v>48</v>
      </c>
      <c r="G16" s="113">
        <v>42</v>
      </c>
      <c r="H16" s="113">
        <v>37</v>
      </c>
      <c r="I16" s="113">
        <v>31</v>
      </c>
      <c r="J16" s="113">
        <v>26</v>
      </c>
      <c r="K16" s="113">
        <v>20</v>
      </c>
    </row>
    <row r="17" spans="2:18" x14ac:dyDescent="0.2">
      <c r="B17" s="113">
        <v>60</v>
      </c>
      <c r="C17" s="113">
        <v>66</v>
      </c>
      <c r="D17" s="113">
        <v>60</v>
      </c>
      <c r="E17" s="113">
        <v>54</v>
      </c>
      <c r="F17" s="113">
        <v>49</v>
      </c>
      <c r="G17" s="113">
        <v>43</v>
      </c>
      <c r="H17" s="113">
        <v>37</v>
      </c>
      <c r="I17" s="113">
        <v>31</v>
      </c>
      <c r="J17" s="113">
        <v>26</v>
      </c>
      <c r="K17" s="113">
        <v>20</v>
      </c>
      <c r="M17" s="351" t="s">
        <v>384</v>
      </c>
      <c r="N17" s="352"/>
      <c r="O17" s="352"/>
      <c r="P17" s="352"/>
      <c r="Q17" s="352"/>
      <c r="R17" s="353"/>
    </row>
    <row r="18" spans="2:18" ht="13.5" thickBot="1" x14ac:dyDescent="0.25">
      <c r="B18" s="113">
        <v>55</v>
      </c>
      <c r="C18" s="113">
        <v>67</v>
      </c>
      <c r="D18" s="113">
        <v>61</v>
      </c>
      <c r="E18" s="113">
        <v>55</v>
      </c>
      <c r="F18" s="113">
        <v>50</v>
      </c>
      <c r="G18" s="113">
        <v>44</v>
      </c>
      <c r="H18" s="113">
        <v>38</v>
      </c>
      <c r="I18" s="113">
        <v>32</v>
      </c>
      <c r="J18" s="113">
        <v>26</v>
      </c>
      <c r="K18" s="113">
        <v>20</v>
      </c>
      <c r="M18" s="115" t="s">
        <v>204</v>
      </c>
      <c r="N18" s="348" t="s">
        <v>205</v>
      </c>
      <c r="O18" s="349"/>
      <c r="P18" s="350"/>
      <c r="Q18" s="337" t="s">
        <v>206</v>
      </c>
      <c r="R18" s="338"/>
    </row>
    <row r="19" spans="2:18" ht="13.5" thickBot="1" x14ac:dyDescent="0.25">
      <c r="B19" s="113">
        <v>50</v>
      </c>
      <c r="C19" s="113">
        <v>69</v>
      </c>
      <c r="D19" s="113">
        <v>63</v>
      </c>
      <c r="E19" s="113">
        <v>57</v>
      </c>
      <c r="F19" s="113">
        <v>51</v>
      </c>
      <c r="G19" s="113">
        <v>44</v>
      </c>
      <c r="H19" s="113">
        <v>38</v>
      </c>
      <c r="I19" s="113">
        <v>32</v>
      </c>
      <c r="J19" s="113">
        <v>26</v>
      </c>
      <c r="K19" s="113">
        <v>20</v>
      </c>
      <c r="M19" s="117" t="e">
        <f>IF(#REF!=1,1)+IF(#REF!=1.5,2)+IF(#REF!=2,3)+IF(#REF!=2.5,4)+IF(#REF!=3,5)+IF(#REF!=3.5,6)+IF(#REF!=4,7)+IF(#REF!=4.5,8)+IF(#REF!=5,9)</f>
        <v>#REF!</v>
      </c>
      <c r="N19" s="116" t="e">
        <f>ROUNDUP(#REF!*100,0)</f>
        <v>#REF!</v>
      </c>
      <c r="O19" s="339" t="e">
        <f>IF(N19&lt;=100,MATCH(N19,B9:B29,-1),1)</f>
        <v>#REF!</v>
      </c>
      <c r="P19" s="340"/>
      <c r="Q19" s="341" t="e">
        <f>INDEX(C9:K29,O19,M19)</f>
        <v>#REF!</v>
      </c>
      <c r="R19" s="342"/>
    </row>
    <row r="20" spans="2:18" x14ac:dyDescent="0.2">
      <c r="B20" s="113">
        <v>45</v>
      </c>
      <c r="C20" s="113">
        <v>71</v>
      </c>
      <c r="D20" s="113">
        <v>65</v>
      </c>
      <c r="E20" s="113">
        <v>58</v>
      </c>
      <c r="F20" s="113">
        <v>52</v>
      </c>
      <c r="G20" s="113">
        <v>45</v>
      </c>
      <c r="H20" s="113">
        <v>39</v>
      </c>
      <c r="I20" s="113">
        <v>33</v>
      </c>
      <c r="J20" s="113">
        <v>26</v>
      </c>
      <c r="K20" s="113">
        <v>20</v>
      </c>
    </row>
    <row r="21" spans="2:18" x14ac:dyDescent="0.2">
      <c r="B21" s="113">
        <v>40</v>
      </c>
      <c r="C21" s="113">
        <v>73</v>
      </c>
      <c r="D21" s="113">
        <v>66</v>
      </c>
      <c r="E21" s="113">
        <v>60</v>
      </c>
      <c r="F21" s="113">
        <v>53</v>
      </c>
      <c r="G21" s="113">
        <v>47</v>
      </c>
      <c r="H21" s="113">
        <v>40</v>
      </c>
      <c r="I21" s="113">
        <v>33</v>
      </c>
      <c r="J21" s="113">
        <v>27</v>
      </c>
      <c r="K21" s="113">
        <v>20</v>
      </c>
    </row>
    <row r="22" spans="2:18" x14ac:dyDescent="0.2">
      <c r="B22" s="113">
        <v>35</v>
      </c>
      <c r="C22" s="113">
        <v>75</v>
      </c>
      <c r="D22" s="113">
        <v>68</v>
      </c>
      <c r="E22" s="113">
        <v>62</v>
      </c>
      <c r="F22" s="113">
        <v>55</v>
      </c>
      <c r="G22" s="113">
        <v>48</v>
      </c>
      <c r="H22" s="113">
        <v>41</v>
      </c>
      <c r="I22" s="113">
        <v>34</v>
      </c>
      <c r="J22" s="113">
        <v>27</v>
      </c>
      <c r="K22" s="113">
        <v>20</v>
      </c>
    </row>
    <row r="23" spans="2:18" x14ac:dyDescent="0.2">
      <c r="B23" s="113">
        <v>30</v>
      </c>
      <c r="C23" s="113">
        <v>78</v>
      </c>
      <c r="D23" s="113">
        <v>71</v>
      </c>
      <c r="E23" s="113">
        <v>64</v>
      </c>
      <c r="F23" s="113">
        <v>56</v>
      </c>
      <c r="G23" s="113">
        <v>49</v>
      </c>
      <c r="H23" s="113">
        <v>42</v>
      </c>
      <c r="I23" s="113">
        <v>35</v>
      </c>
      <c r="J23" s="113">
        <v>27</v>
      </c>
      <c r="K23" s="113">
        <v>20</v>
      </c>
    </row>
    <row r="24" spans="2:18" x14ac:dyDescent="0.2">
      <c r="B24" s="113">
        <v>25</v>
      </c>
      <c r="C24" s="113">
        <v>81</v>
      </c>
      <c r="D24" s="113">
        <v>73</v>
      </c>
      <c r="E24" s="113">
        <v>66</v>
      </c>
      <c r="F24" s="113">
        <v>58</v>
      </c>
      <c r="G24" s="113">
        <v>50</v>
      </c>
      <c r="H24" s="113">
        <v>43</v>
      </c>
      <c r="I24" s="113">
        <v>35</v>
      </c>
      <c r="J24" s="113">
        <v>28</v>
      </c>
      <c r="K24" s="113">
        <v>20</v>
      </c>
    </row>
    <row r="25" spans="2:18" x14ac:dyDescent="0.2">
      <c r="B25" s="113">
        <v>20</v>
      </c>
      <c r="C25" s="113">
        <v>84</v>
      </c>
      <c r="D25" s="113">
        <v>76</v>
      </c>
      <c r="E25" s="113">
        <v>68</v>
      </c>
      <c r="F25" s="113">
        <v>60</v>
      </c>
      <c r="G25" s="113">
        <v>52</v>
      </c>
      <c r="H25" s="113">
        <v>44</v>
      </c>
      <c r="I25" s="113">
        <v>36</v>
      </c>
      <c r="J25" s="113">
        <v>28</v>
      </c>
      <c r="K25" s="113">
        <v>20</v>
      </c>
    </row>
    <row r="26" spans="2:18" x14ac:dyDescent="0.2">
      <c r="B26" s="113">
        <v>15</v>
      </c>
      <c r="C26" s="113">
        <v>88</v>
      </c>
      <c r="D26" s="113">
        <v>79</v>
      </c>
      <c r="E26" s="113">
        <v>71</v>
      </c>
      <c r="F26" s="113">
        <v>62</v>
      </c>
      <c r="G26" s="113">
        <v>54</v>
      </c>
      <c r="H26" s="113">
        <v>45</v>
      </c>
      <c r="I26" s="113">
        <v>37</v>
      </c>
      <c r="J26" s="113">
        <v>28</v>
      </c>
      <c r="K26" s="113">
        <v>20</v>
      </c>
    </row>
    <row r="27" spans="2:18" x14ac:dyDescent="0.2">
      <c r="B27" s="113">
        <v>10</v>
      </c>
      <c r="C27" s="113">
        <v>91</v>
      </c>
      <c r="D27" s="113">
        <v>82</v>
      </c>
      <c r="E27" s="113">
        <v>73</v>
      </c>
      <c r="F27" s="113">
        <v>65</v>
      </c>
      <c r="G27" s="113">
        <v>56</v>
      </c>
      <c r="H27" s="113">
        <v>47</v>
      </c>
      <c r="I27" s="113">
        <v>38</v>
      </c>
      <c r="J27" s="113">
        <v>29</v>
      </c>
      <c r="K27" s="113">
        <v>20</v>
      </c>
    </row>
    <row r="28" spans="2:18" x14ac:dyDescent="0.2">
      <c r="B28" s="113">
        <v>5</v>
      </c>
      <c r="C28" s="113">
        <v>95</v>
      </c>
      <c r="D28" s="113">
        <v>86</v>
      </c>
      <c r="E28" s="113">
        <v>77</v>
      </c>
      <c r="F28" s="113">
        <v>67</v>
      </c>
      <c r="G28" s="113">
        <v>58</v>
      </c>
      <c r="H28" s="113">
        <v>48</v>
      </c>
      <c r="I28" s="113">
        <v>39</v>
      </c>
      <c r="J28" s="113">
        <v>29</v>
      </c>
      <c r="K28" s="113">
        <v>20</v>
      </c>
    </row>
    <row r="29" spans="2:18" x14ac:dyDescent="0.2">
      <c r="B29" s="113">
        <v>0</v>
      </c>
      <c r="C29" s="113">
        <v>100</v>
      </c>
      <c r="D29" s="113">
        <v>90</v>
      </c>
      <c r="E29" s="113">
        <v>80</v>
      </c>
      <c r="F29" s="113">
        <v>70</v>
      </c>
      <c r="G29" s="113">
        <v>60</v>
      </c>
      <c r="H29" s="113">
        <v>50</v>
      </c>
      <c r="I29" s="113">
        <v>40</v>
      </c>
      <c r="J29" s="113">
        <v>30</v>
      </c>
      <c r="K29" s="113">
        <v>20</v>
      </c>
    </row>
    <row r="33" spans="2:12" x14ac:dyDescent="0.2">
      <c r="B33" s="361" t="s">
        <v>147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3"/>
    </row>
    <row r="34" spans="2:12" x14ac:dyDescent="0.2">
      <c r="B34" s="348"/>
      <c r="C34" s="349"/>
      <c r="D34" s="349"/>
      <c r="E34" s="349"/>
      <c r="F34" s="349"/>
      <c r="G34" s="349"/>
      <c r="H34" s="349"/>
      <c r="I34" s="349"/>
      <c r="J34" s="349"/>
      <c r="K34" s="349"/>
      <c r="L34" s="364"/>
    </row>
    <row r="35" spans="2:12" ht="25.5" customHeight="1" x14ac:dyDescent="0.2">
      <c r="B35" s="114"/>
      <c r="C35" s="114"/>
      <c r="D35" s="343"/>
      <c r="E35" s="344"/>
      <c r="F35" s="345"/>
      <c r="G35" s="346" t="s">
        <v>148</v>
      </c>
      <c r="H35" s="347"/>
      <c r="I35" s="346" t="s">
        <v>149</v>
      </c>
      <c r="J35" s="347"/>
      <c r="K35" s="346" t="s">
        <v>150</v>
      </c>
      <c r="L35" s="347"/>
    </row>
    <row r="36" spans="2:12" x14ac:dyDescent="0.2">
      <c r="B36" s="355" t="s">
        <v>151</v>
      </c>
      <c r="C36" s="375">
        <v>1</v>
      </c>
      <c r="D36" s="378" t="s">
        <v>140</v>
      </c>
      <c r="E36" s="379"/>
      <c r="F36" s="380"/>
      <c r="G36" s="387" t="s">
        <v>152</v>
      </c>
      <c r="H36" s="388"/>
      <c r="I36" s="387" t="s">
        <v>153</v>
      </c>
      <c r="J36" s="388"/>
      <c r="K36" s="365" t="s">
        <v>154</v>
      </c>
      <c r="L36" s="366"/>
    </row>
    <row r="37" spans="2:12" ht="25.5" customHeight="1" x14ac:dyDescent="0.2">
      <c r="B37" s="356"/>
      <c r="C37" s="376"/>
      <c r="D37" s="381"/>
      <c r="E37" s="382"/>
      <c r="F37" s="383"/>
      <c r="G37" s="367" t="s">
        <v>155</v>
      </c>
      <c r="H37" s="368"/>
      <c r="I37" s="367" t="s">
        <v>156</v>
      </c>
      <c r="J37" s="368"/>
      <c r="K37" s="367" t="s">
        <v>157</v>
      </c>
      <c r="L37" s="368"/>
    </row>
    <row r="38" spans="2:12" ht="24" customHeight="1" x14ac:dyDescent="0.2">
      <c r="B38" s="356"/>
      <c r="C38" s="376"/>
      <c r="D38" s="381"/>
      <c r="E38" s="382"/>
      <c r="F38" s="383"/>
      <c r="G38" s="369" t="s">
        <v>158</v>
      </c>
      <c r="H38" s="370"/>
      <c r="I38" s="367" t="s">
        <v>159</v>
      </c>
      <c r="J38" s="368"/>
      <c r="K38" s="367" t="s">
        <v>160</v>
      </c>
      <c r="L38" s="368"/>
    </row>
    <row r="39" spans="2:12" ht="25.5" customHeight="1" x14ac:dyDescent="0.2">
      <c r="B39" s="356"/>
      <c r="C39" s="377"/>
      <c r="D39" s="384"/>
      <c r="E39" s="385"/>
      <c r="F39" s="386"/>
      <c r="G39" s="371"/>
      <c r="H39" s="372"/>
      <c r="I39" s="389" t="s">
        <v>161</v>
      </c>
      <c r="J39" s="390"/>
      <c r="K39" s="373" t="s">
        <v>162</v>
      </c>
      <c r="L39" s="374"/>
    </row>
    <row r="40" spans="2:12" x14ac:dyDescent="0.2">
      <c r="B40" s="356"/>
      <c r="C40" s="375">
        <v>2</v>
      </c>
      <c r="D40" s="378" t="s">
        <v>163</v>
      </c>
      <c r="E40" s="379"/>
      <c r="F40" s="380"/>
      <c r="G40" s="365" t="s">
        <v>164</v>
      </c>
      <c r="H40" s="366"/>
      <c r="I40" s="365" t="s">
        <v>153</v>
      </c>
      <c r="J40" s="366"/>
      <c r="K40" s="365" t="s">
        <v>165</v>
      </c>
      <c r="L40" s="366"/>
    </row>
    <row r="41" spans="2:12" ht="25.5" customHeight="1" x14ac:dyDescent="0.2">
      <c r="B41" s="356"/>
      <c r="C41" s="376"/>
      <c r="D41" s="381"/>
      <c r="E41" s="382"/>
      <c r="F41" s="383"/>
      <c r="G41" s="367" t="s">
        <v>166</v>
      </c>
      <c r="H41" s="368"/>
      <c r="I41" s="367" t="s">
        <v>167</v>
      </c>
      <c r="J41" s="368"/>
      <c r="K41" s="367" t="s">
        <v>157</v>
      </c>
      <c r="L41" s="368"/>
    </row>
    <row r="42" spans="2:12" ht="12.75" customHeight="1" x14ac:dyDescent="0.2">
      <c r="B42" s="356"/>
      <c r="C42" s="376"/>
      <c r="D42" s="381"/>
      <c r="E42" s="382"/>
      <c r="F42" s="383"/>
      <c r="G42" s="367" t="s">
        <v>168</v>
      </c>
      <c r="H42" s="368"/>
      <c r="I42" s="367" t="s">
        <v>159</v>
      </c>
      <c r="J42" s="368"/>
      <c r="K42" s="367" t="s">
        <v>169</v>
      </c>
      <c r="L42" s="368"/>
    </row>
    <row r="43" spans="2:12" ht="12.75" customHeight="1" x14ac:dyDescent="0.2">
      <c r="B43" s="356"/>
      <c r="C43" s="376"/>
      <c r="D43" s="381"/>
      <c r="E43" s="382"/>
      <c r="F43" s="383"/>
      <c r="G43" s="367"/>
      <c r="H43" s="368"/>
      <c r="I43" s="367"/>
      <c r="J43" s="368"/>
      <c r="K43" s="367" t="s">
        <v>170</v>
      </c>
      <c r="L43" s="368"/>
    </row>
    <row r="44" spans="2:12" x14ac:dyDescent="0.2">
      <c r="B44" s="356"/>
      <c r="C44" s="376"/>
      <c r="D44" s="381"/>
      <c r="E44" s="382"/>
      <c r="F44" s="383"/>
      <c r="G44" s="367"/>
      <c r="H44" s="368"/>
      <c r="I44" s="373" t="s">
        <v>171</v>
      </c>
      <c r="J44" s="374"/>
      <c r="K44" s="373"/>
      <c r="L44" s="374"/>
    </row>
    <row r="45" spans="2:12" x14ac:dyDescent="0.2">
      <c r="B45" s="356"/>
      <c r="C45" s="375">
        <v>3</v>
      </c>
      <c r="D45" s="378" t="s">
        <v>172</v>
      </c>
      <c r="E45" s="379"/>
      <c r="F45" s="380"/>
      <c r="G45" s="365" t="s">
        <v>173</v>
      </c>
      <c r="H45" s="366"/>
      <c r="I45" s="365" t="s">
        <v>174</v>
      </c>
      <c r="J45" s="366"/>
      <c r="K45" s="365" t="s">
        <v>175</v>
      </c>
      <c r="L45" s="366"/>
    </row>
    <row r="46" spans="2:12" ht="12.75" customHeight="1" x14ac:dyDescent="0.2">
      <c r="B46" s="356"/>
      <c r="C46" s="376"/>
      <c r="D46" s="381"/>
      <c r="E46" s="382"/>
      <c r="F46" s="383"/>
      <c r="G46" s="367" t="s">
        <v>176</v>
      </c>
      <c r="H46" s="368"/>
      <c r="I46" s="367" t="s">
        <v>177</v>
      </c>
      <c r="J46" s="368"/>
      <c r="K46" s="367" t="s">
        <v>178</v>
      </c>
      <c r="L46" s="368"/>
    </row>
    <row r="47" spans="2:12" ht="28.5" customHeight="1" x14ac:dyDescent="0.2">
      <c r="B47" s="356"/>
      <c r="C47" s="376"/>
      <c r="D47" s="381"/>
      <c r="E47" s="382"/>
      <c r="F47" s="383"/>
      <c r="G47" s="367"/>
      <c r="H47" s="368"/>
      <c r="I47" s="367" t="s">
        <v>179</v>
      </c>
      <c r="J47" s="368"/>
      <c r="K47" s="367" t="s">
        <v>180</v>
      </c>
      <c r="L47" s="368"/>
    </row>
    <row r="48" spans="2:12" x14ac:dyDescent="0.2">
      <c r="B48" s="356"/>
      <c r="C48" s="377"/>
      <c r="D48" s="384"/>
      <c r="E48" s="385"/>
      <c r="F48" s="386"/>
      <c r="G48" s="373" t="s">
        <v>181</v>
      </c>
      <c r="H48" s="374"/>
      <c r="I48" s="373" t="s">
        <v>182</v>
      </c>
      <c r="J48" s="374"/>
      <c r="K48" s="373" t="s">
        <v>183</v>
      </c>
      <c r="L48" s="374"/>
    </row>
    <row r="49" spans="2:12" x14ac:dyDescent="0.2">
      <c r="B49" s="356"/>
      <c r="C49" s="375">
        <v>4</v>
      </c>
      <c r="D49" s="378" t="s">
        <v>184</v>
      </c>
      <c r="E49" s="379"/>
      <c r="F49" s="380"/>
      <c r="G49" s="365" t="s">
        <v>185</v>
      </c>
      <c r="H49" s="366"/>
      <c r="I49" s="365" t="s">
        <v>174</v>
      </c>
      <c r="J49" s="366"/>
      <c r="K49" s="365" t="s">
        <v>175</v>
      </c>
      <c r="L49" s="366"/>
    </row>
    <row r="50" spans="2:12" ht="12.75" customHeight="1" x14ac:dyDescent="0.2">
      <c r="B50" s="356"/>
      <c r="C50" s="376"/>
      <c r="D50" s="381"/>
      <c r="E50" s="382"/>
      <c r="F50" s="383"/>
      <c r="G50" s="367" t="s">
        <v>186</v>
      </c>
      <c r="H50" s="368"/>
      <c r="I50" s="367" t="s">
        <v>187</v>
      </c>
      <c r="J50" s="368"/>
      <c r="K50" s="367" t="s">
        <v>178</v>
      </c>
      <c r="L50" s="368"/>
    </row>
    <row r="51" spans="2:12" ht="26.25" customHeight="1" x14ac:dyDescent="0.2">
      <c r="B51" s="356"/>
      <c r="C51" s="376"/>
      <c r="D51" s="381"/>
      <c r="E51" s="382"/>
      <c r="F51" s="383"/>
      <c r="G51" s="367"/>
      <c r="H51" s="368"/>
      <c r="I51" s="367" t="s">
        <v>188</v>
      </c>
      <c r="J51" s="368"/>
      <c r="K51" s="367" t="s">
        <v>189</v>
      </c>
      <c r="L51" s="368"/>
    </row>
    <row r="52" spans="2:12" ht="29.25" customHeight="1" x14ac:dyDescent="0.2">
      <c r="B52" s="356"/>
      <c r="C52" s="377"/>
      <c r="D52" s="384"/>
      <c r="E52" s="385"/>
      <c r="F52" s="386"/>
      <c r="G52" s="373" t="s">
        <v>190</v>
      </c>
      <c r="H52" s="374"/>
      <c r="I52" s="373" t="s">
        <v>191</v>
      </c>
      <c r="J52" s="374"/>
      <c r="K52" s="373" t="s">
        <v>192</v>
      </c>
      <c r="L52" s="374"/>
    </row>
    <row r="53" spans="2:12" ht="29.25" customHeight="1" x14ac:dyDescent="0.2">
      <c r="B53" s="356"/>
      <c r="C53" s="375">
        <v>5</v>
      </c>
      <c r="D53" s="378" t="s">
        <v>193</v>
      </c>
      <c r="E53" s="379"/>
      <c r="F53" s="380"/>
      <c r="G53" s="365" t="s">
        <v>194</v>
      </c>
      <c r="H53" s="366"/>
      <c r="I53" s="365" t="s">
        <v>195</v>
      </c>
      <c r="J53" s="366"/>
      <c r="K53" s="365" t="s">
        <v>196</v>
      </c>
      <c r="L53" s="366"/>
    </row>
    <row r="54" spans="2:12" ht="12.75" customHeight="1" x14ac:dyDescent="0.2">
      <c r="B54" s="356"/>
      <c r="C54" s="376"/>
      <c r="D54" s="381"/>
      <c r="E54" s="382"/>
      <c r="F54" s="383"/>
      <c r="G54" s="367" t="s">
        <v>197</v>
      </c>
      <c r="H54" s="368"/>
      <c r="I54" s="367" t="s">
        <v>187</v>
      </c>
      <c r="J54" s="368"/>
      <c r="K54" s="367" t="s">
        <v>178</v>
      </c>
      <c r="L54" s="368"/>
    </row>
    <row r="55" spans="2:12" ht="27" customHeight="1" x14ac:dyDescent="0.2">
      <c r="B55" s="356"/>
      <c r="C55" s="376"/>
      <c r="D55" s="381"/>
      <c r="E55" s="382"/>
      <c r="F55" s="383"/>
      <c r="G55" s="367"/>
      <c r="H55" s="368"/>
      <c r="I55" s="367" t="s">
        <v>198</v>
      </c>
      <c r="J55" s="368"/>
      <c r="K55" s="367" t="s">
        <v>199</v>
      </c>
      <c r="L55" s="368"/>
    </row>
    <row r="56" spans="2:12" ht="27" customHeight="1" x14ac:dyDescent="0.2">
      <c r="B56" s="357"/>
      <c r="C56" s="377"/>
      <c r="D56" s="384"/>
      <c r="E56" s="385"/>
      <c r="F56" s="386"/>
      <c r="G56" s="373" t="s">
        <v>200</v>
      </c>
      <c r="H56" s="374"/>
      <c r="I56" s="373" t="s">
        <v>201</v>
      </c>
      <c r="J56" s="374"/>
      <c r="K56" s="373" t="s">
        <v>202</v>
      </c>
      <c r="L56" s="374"/>
    </row>
    <row r="58" spans="2:12" x14ac:dyDescent="0.2">
      <c r="B58" s="32" t="s">
        <v>203</v>
      </c>
    </row>
  </sheetData>
  <mergeCells count="90">
    <mergeCell ref="G56:H56"/>
    <mergeCell ref="I56:J56"/>
    <mergeCell ref="K56:L56"/>
    <mergeCell ref="O9:P9"/>
    <mergeCell ref="Q9:R9"/>
    <mergeCell ref="I52:J52"/>
    <mergeCell ref="K52:L52"/>
    <mergeCell ref="G48:H48"/>
    <mergeCell ref="I48:J48"/>
    <mergeCell ref="K48:L48"/>
    <mergeCell ref="I41:J41"/>
    <mergeCell ref="K41:L41"/>
    <mergeCell ref="G42:H42"/>
    <mergeCell ref="I42:J43"/>
    <mergeCell ref="K42:L42"/>
    <mergeCell ref="G43:H43"/>
    <mergeCell ref="Q8:R8"/>
    <mergeCell ref="N8:P8"/>
    <mergeCell ref="C53:C56"/>
    <mergeCell ref="D53:F56"/>
    <mergeCell ref="G53:H53"/>
    <mergeCell ref="I53:J53"/>
    <mergeCell ref="K53:L53"/>
    <mergeCell ref="G54:H55"/>
    <mergeCell ref="I54:J54"/>
    <mergeCell ref="K54:L54"/>
    <mergeCell ref="I55:J55"/>
    <mergeCell ref="K55:L55"/>
    <mergeCell ref="K50:L50"/>
    <mergeCell ref="I51:J51"/>
    <mergeCell ref="K51:L51"/>
    <mergeCell ref="G52:H52"/>
    <mergeCell ref="D49:F52"/>
    <mergeCell ref="G49:H49"/>
    <mergeCell ref="I49:J49"/>
    <mergeCell ref="K49:L49"/>
    <mergeCell ref="G50:H51"/>
    <mergeCell ref="I50:J50"/>
    <mergeCell ref="K45:L45"/>
    <mergeCell ref="G46:H47"/>
    <mergeCell ref="I46:J46"/>
    <mergeCell ref="K46:L46"/>
    <mergeCell ref="I47:J47"/>
    <mergeCell ref="K47:L47"/>
    <mergeCell ref="K40:L40"/>
    <mergeCell ref="G41:H41"/>
    <mergeCell ref="K43:L44"/>
    <mergeCell ref="G44:H44"/>
    <mergeCell ref="I44:J44"/>
    <mergeCell ref="B36:B56"/>
    <mergeCell ref="C36:C39"/>
    <mergeCell ref="D36:F39"/>
    <mergeCell ref="G36:H36"/>
    <mergeCell ref="I36:J36"/>
    <mergeCell ref="C40:C44"/>
    <mergeCell ref="D40:F44"/>
    <mergeCell ref="G40:H40"/>
    <mergeCell ref="I40:J40"/>
    <mergeCell ref="I38:J38"/>
    <mergeCell ref="I39:J39"/>
    <mergeCell ref="C45:C48"/>
    <mergeCell ref="D45:F48"/>
    <mergeCell ref="G45:H45"/>
    <mergeCell ref="I45:J45"/>
    <mergeCell ref="C49:C52"/>
    <mergeCell ref="K36:L36"/>
    <mergeCell ref="G37:H37"/>
    <mergeCell ref="I37:J37"/>
    <mergeCell ref="K37:L37"/>
    <mergeCell ref="G38:H39"/>
    <mergeCell ref="K38:L38"/>
    <mergeCell ref="K39:L39"/>
    <mergeCell ref="B4:K4"/>
    <mergeCell ref="B5:B8"/>
    <mergeCell ref="C6:K6"/>
    <mergeCell ref="C8:K8"/>
    <mergeCell ref="B33:L34"/>
    <mergeCell ref="Q13:R13"/>
    <mergeCell ref="O14:P14"/>
    <mergeCell ref="Q14:R14"/>
    <mergeCell ref="D35:F35"/>
    <mergeCell ref="G35:H35"/>
    <mergeCell ref="I35:J35"/>
    <mergeCell ref="K35:L35"/>
    <mergeCell ref="N13:P13"/>
    <mergeCell ref="M17:R17"/>
    <mergeCell ref="N18:P18"/>
    <mergeCell ref="Q18:R18"/>
    <mergeCell ref="O19:P19"/>
    <mergeCell ref="Q19:R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V106"/>
  <sheetViews>
    <sheetView workbookViewId="0">
      <selection activeCell="C1" sqref="C1"/>
    </sheetView>
  </sheetViews>
  <sheetFormatPr defaultColWidth="9.140625" defaultRowHeight="12.75" x14ac:dyDescent="0.2"/>
  <cols>
    <col min="1" max="1" width="5.5703125" style="123" customWidth="1"/>
    <col min="2" max="2" width="16" style="123" customWidth="1"/>
    <col min="3" max="3" width="14.85546875" style="123" customWidth="1"/>
    <col min="4" max="4" width="5.5703125" style="123" customWidth="1"/>
    <col min="5" max="5" width="11.5703125" style="123" customWidth="1"/>
    <col min="6" max="6" width="5.5703125" style="123" customWidth="1"/>
    <col min="7" max="7" width="12.42578125" style="123" customWidth="1"/>
    <col min="8" max="8" width="5.5703125" style="123" customWidth="1"/>
    <col min="9" max="9" width="11.140625" style="123" customWidth="1"/>
    <col min="10" max="10" width="5.5703125" style="123" customWidth="1"/>
    <col min="11" max="11" width="11.5703125" style="123" customWidth="1"/>
    <col min="12" max="21" width="10.7109375" style="123" customWidth="1"/>
    <col min="22" max="22" width="8.5703125" style="123" customWidth="1"/>
    <col min="23" max="35" width="5.5703125" style="123" customWidth="1"/>
    <col min="36" max="36" width="9.140625" style="123"/>
    <col min="37" max="37" width="55.85546875" style="123" bestFit="1" customWidth="1"/>
    <col min="38" max="16384" width="9.140625" style="123"/>
  </cols>
  <sheetData>
    <row r="1" spans="1:22" ht="40.5" customHeight="1" thickBot="1" x14ac:dyDescent="0.25">
      <c r="N1" s="130" t="s">
        <v>385</v>
      </c>
      <c r="O1" s="130" t="s">
        <v>386</v>
      </c>
    </row>
    <row r="2" spans="1:22" ht="16.5" thickBot="1" x14ac:dyDescent="0.3">
      <c r="B2" s="162" t="s">
        <v>383</v>
      </c>
      <c r="K2" s="137" t="e">
        <f>INDEX(C7:U106,O2,N2)</f>
        <v>#REF!</v>
      </c>
      <c r="M2" s="135" t="e">
        <f>#REF!*100</f>
        <v>#REF!</v>
      </c>
      <c r="N2" s="136" t="e">
        <f>IF(M2=1,1)+IF(M2=1.5,2)+IF(M2=2,3)+IF(M2=2.5,4)+IF(M2=3,5)+IF(M2=3.5,6)+IF(M2=4,7)+IF(M2=4.5,8)+IF(M2=5,9)+IF(M2=5.5,10)+IF(M2=6,11)+IF(M2=6.5,12)+IF(M2=7,13)+IF(M2=7.5,14)+IF(M2=8,15)+IF(M2=8.5,16)+IF(M2=9,17)+IF(M2=9.5,18)+IF(M2=10,19)</f>
        <v>#REF!</v>
      </c>
      <c r="O2" s="136" t="e">
        <f>MATCH(#REF!,'KOEF PRIHOD'!B7:B106,1)</f>
        <v>#REF!</v>
      </c>
      <c r="Q2" s="147" t="s">
        <v>393</v>
      </c>
      <c r="R2" s="148" t="e">
        <f>1+(#REF!)</f>
        <v>#REF!</v>
      </c>
    </row>
    <row r="3" spans="1:22" ht="13.5" thickBot="1" x14ac:dyDescent="0.25"/>
    <row r="4" spans="1:22" ht="18" customHeight="1" thickBot="1" x14ac:dyDescent="0.25">
      <c r="B4" s="124"/>
      <c r="C4" s="394" t="s">
        <v>382</v>
      </c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6"/>
    </row>
    <row r="5" spans="1:22" ht="23.25" customHeight="1" thickBot="1" x14ac:dyDescent="0.25">
      <c r="B5" s="128"/>
      <c r="C5" s="133">
        <v>0.01</v>
      </c>
      <c r="D5" s="133">
        <v>1.4999999999999999E-2</v>
      </c>
      <c r="E5" s="133">
        <v>0.02</v>
      </c>
      <c r="F5" s="133">
        <v>2.5000000000000001E-2</v>
      </c>
      <c r="G5" s="133">
        <v>0.03</v>
      </c>
      <c r="H5" s="133">
        <v>3.5000000000000003E-2</v>
      </c>
      <c r="I5" s="133">
        <v>0.04</v>
      </c>
      <c r="J5" s="133">
        <v>4.4999999999999998E-2</v>
      </c>
      <c r="K5" s="133">
        <v>0.05</v>
      </c>
      <c r="L5" s="133">
        <v>5.5E-2</v>
      </c>
      <c r="M5" s="133">
        <v>0.06</v>
      </c>
      <c r="N5" s="133">
        <v>6.5000000000000002E-2</v>
      </c>
      <c r="O5" s="133">
        <v>7.0000000000000007E-2</v>
      </c>
      <c r="P5" s="133">
        <v>7.4999999999999997E-2</v>
      </c>
      <c r="Q5" s="133">
        <v>0.08</v>
      </c>
      <c r="R5" s="133">
        <v>8.5000000000000006E-2</v>
      </c>
      <c r="S5" s="133">
        <v>0.09</v>
      </c>
      <c r="T5" s="133">
        <v>9.5000000000000001E-2</v>
      </c>
      <c r="U5" s="133">
        <v>0.1</v>
      </c>
      <c r="V5" s="129"/>
    </row>
    <row r="6" spans="1:22" ht="16.5" customHeight="1" thickBot="1" x14ac:dyDescent="0.25">
      <c r="B6" s="131"/>
      <c r="C6" s="134">
        <v>1</v>
      </c>
      <c r="D6" s="134">
        <v>1.5</v>
      </c>
      <c r="E6" s="134">
        <v>2</v>
      </c>
      <c r="F6" s="134">
        <v>2.5</v>
      </c>
      <c r="G6" s="134">
        <v>3</v>
      </c>
      <c r="H6" s="134">
        <v>3.5</v>
      </c>
      <c r="I6" s="134">
        <v>4</v>
      </c>
      <c r="J6" s="134">
        <v>4.5</v>
      </c>
      <c r="K6" s="134">
        <v>5</v>
      </c>
      <c r="L6" s="134">
        <v>5.5</v>
      </c>
      <c r="M6" s="134">
        <v>6</v>
      </c>
      <c r="N6" s="134">
        <v>6.5</v>
      </c>
      <c r="O6" s="134">
        <v>7</v>
      </c>
      <c r="P6" s="134">
        <v>7.5</v>
      </c>
      <c r="Q6" s="134">
        <v>8</v>
      </c>
      <c r="R6" s="134">
        <v>8.5</v>
      </c>
      <c r="S6" s="134">
        <v>9</v>
      </c>
      <c r="T6" s="134">
        <v>9.5</v>
      </c>
      <c r="U6" s="134">
        <v>10</v>
      </c>
      <c r="V6" s="132"/>
    </row>
    <row r="7" spans="1:22" x14ac:dyDescent="0.2">
      <c r="A7" s="391" t="s">
        <v>381</v>
      </c>
      <c r="B7" s="125">
        <v>1</v>
      </c>
      <c r="C7" s="139">
        <v>0.99</v>
      </c>
      <c r="D7" s="140">
        <v>0.99</v>
      </c>
      <c r="E7" s="160">
        <v>0.98</v>
      </c>
      <c r="F7" s="160">
        <v>0.98</v>
      </c>
      <c r="G7" s="143">
        <v>0.97</v>
      </c>
      <c r="H7" s="143">
        <v>0.97</v>
      </c>
      <c r="I7" s="143" t="s">
        <v>298</v>
      </c>
      <c r="J7" s="143" t="s">
        <v>298</v>
      </c>
      <c r="K7" s="143">
        <v>0.95</v>
      </c>
      <c r="L7" s="143">
        <v>0.95</v>
      </c>
      <c r="M7" s="143">
        <v>0.94</v>
      </c>
      <c r="N7" s="143" t="s">
        <v>321</v>
      </c>
      <c r="O7" s="143" t="s">
        <v>322</v>
      </c>
      <c r="P7" s="143">
        <v>0.93</v>
      </c>
      <c r="Q7" s="143">
        <v>0.93</v>
      </c>
      <c r="R7" s="143">
        <v>0.92</v>
      </c>
      <c r="S7" s="143">
        <v>0.92</v>
      </c>
      <c r="T7" s="143">
        <v>0.91</v>
      </c>
      <c r="U7" s="144" t="s">
        <v>323</v>
      </c>
      <c r="V7" s="125">
        <v>1</v>
      </c>
    </row>
    <row r="8" spans="1:22" x14ac:dyDescent="0.2">
      <c r="A8" s="392"/>
      <c r="B8" s="126">
        <v>2</v>
      </c>
      <c r="C8" s="141">
        <v>1.97</v>
      </c>
      <c r="D8" s="142">
        <v>1.96</v>
      </c>
      <c r="E8" s="161">
        <v>1.94</v>
      </c>
      <c r="F8" s="161">
        <v>1.93</v>
      </c>
      <c r="G8" s="145">
        <v>1.91</v>
      </c>
      <c r="H8" s="145">
        <v>1.9</v>
      </c>
      <c r="I8" s="145">
        <v>1.89</v>
      </c>
      <c r="J8" s="145">
        <v>1.87</v>
      </c>
      <c r="K8" s="145">
        <v>1.86</v>
      </c>
      <c r="L8" s="145">
        <v>1.85</v>
      </c>
      <c r="M8" s="145">
        <v>1.83</v>
      </c>
      <c r="N8" s="145">
        <v>1.82</v>
      </c>
      <c r="O8" s="145">
        <v>1.81</v>
      </c>
      <c r="P8" s="145">
        <v>1.8</v>
      </c>
      <c r="Q8" s="145">
        <v>1.78</v>
      </c>
      <c r="R8" s="145">
        <v>1.77</v>
      </c>
      <c r="S8" s="145">
        <v>1.76</v>
      </c>
      <c r="T8" s="145">
        <v>1.75</v>
      </c>
      <c r="U8" s="146">
        <v>1.74</v>
      </c>
      <c r="V8" s="126">
        <v>2</v>
      </c>
    </row>
    <row r="9" spans="1:22" x14ac:dyDescent="0.2">
      <c r="A9" s="392"/>
      <c r="B9" s="126">
        <v>3</v>
      </c>
      <c r="C9" s="141">
        <v>2.94</v>
      </c>
      <c r="D9" s="142">
        <v>2.91</v>
      </c>
      <c r="E9" s="161">
        <v>2.88</v>
      </c>
      <c r="F9" s="161">
        <v>2.86</v>
      </c>
      <c r="G9" s="145">
        <v>2.83</v>
      </c>
      <c r="H9" s="145">
        <v>2.8</v>
      </c>
      <c r="I9" s="145">
        <v>2.78</v>
      </c>
      <c r="J9" s="145">
        <v>2.75</v>
      </c>
      <c r="K9" s="145">
        <v>2.72</v>
      </c>
      <c r="L9" s="145">
        <v>2.7</v>
      </c>
      <c r="M9" s="145">
        <v>2.67</v>
      </c>
      <c r="N9" s="145">
        <v>2.65</v>
      </c>
      <c r="O9" s="145">
        <v>2.62</v>
      </c>
      <c r="P9" s="145">
        <v>2.6</v>
      </c>
      <c r="Q9" s="145">
        <v>2.58</v>
      </c>
      <c r="R9" s="145">
        <v>2.5499999999999998</v>
      </c>
      <c r="S9" s="145">
        <v>2.5299999999999998</v>
      </c>
      <c r="T9" s="145">
        <v>2.5099999999999998</v>
      </c>
      <c r="U9" s="146">
        <v>2.4900000000000002</v>
      </c>
      <c r="V9" s="126">
        <v>3</v>
      </c>
    </row>
    <row r="10" spans="1:22" x14ac:dyDescent="0.2">
      <c r="A10" s="392"/>
      <c r="B10" s="126">
        <v>4</v>
      </c>
      <c r="C10" s="141">
        <v>3.9</v>
      </c>
      <c r="D10" s="142">
        <v>3.85</v>
      </c>
      <c r="E10" s="161">
        <v>3.81</v>
      </c>
      <c r="F10" s="161">
        <v>3.76</v>
      </c>
      <c r="G10" s="145">
        <v>3.72</v>
      </c>
      <c r="H10" s="145">
        <v>3.67</v>
      </c>
      <c r="I10" s="145">
        <v>3.63</v>
      </c>
      <c r="J10" s="145">
        <v>3.59</v>
      </c>
      <c r="K10" s="145">
        <v>3.55</v>
      </c>
      <c r="L10" s="145">
        <v>3.51</v>
      </c>
      <c r="M10" s="145">
        <v>3.47</v>
      </c>
      <c r="N10" s="145">
        <v>3.43</v>
      </c>
      <c r="O10" s="145">
        <v>3.39</v>
      </c>
      <c r="P10" s="145">
        <v>3.35</v>
      </c>
      <c r="Q10" s="145">
        <v>3.31</v>
      </c>
      <c r="R10" s="145">
        <v>3.28</v>
      </c>
      <c r="S10" s="145">
        <v>3.24</v>
      </c>
      <c r="T10" s="145">
        <v>3.2</v>
      </c>
      <c r="U10" s="146">
        <v>3.17</v>
      </c>
      <c r="V10" s="126">
        <v>4</v>
      </c>
    </row>
    <row r="11" spans="1:22" x14ac:dyDescent="0.2">
      <c r="A11" s="392"/>
      <c r="B11" s="126">
        <v>5</v>
      </c>
      <c r="C11" s="141">
        <v>4.8499999999999996</v>
      </c>
      <c r="D11" s="142">
        <v>4.78</v>
      </c>
      <c r="E11" s="161">
        <v>4.71</v>
      </c>
      <c r="F11" s="161">
        <v>4.6500000000000004</v>
      </c>
      <c r="G11" s="145">
        <v>4.58</v>
      </c>
      <c r="H11" s="145">
        <v>4.5199999999999996</v>
      </c>
      <c r="I11" s="145">
        <v>4.45</v>
      </c>
      <c r="J11" s="145">
        <v>4.3899999999999997</v>
      </c>
      <c r="K11" s="145">
        <v>4.33</v>
      </c>
      <c r="L11" s="145">
        <v>4.2699999999999996</v>
      </c>
      <c r="M11" s="145">
        <v>4.21</v>
      </c>
      <c r="N11" s="145">
        <v>4.16</v>
      </c>
      <c r="O11" s="145">
        <v>4.0999999999999996</v>
      </c>
      <c r="P11" s="145">
        <v>4.05</v>
      </c>
      <c r="Q11" s="145">
        <v>3.99</v>
      </c>
      <c r="R11" s="145">
        <v>3.94</v>
      </c>
      <c r="S11" s="145">
        <v>3.89</v>
      </c>
      <c r="T11" s="145">
        <v>3.84</v>
      </c>
      <c r="U11" s="146">
        <v>3.79</v>
      </c>
      <c r="V11" s="126">
        <v>5</v>
      </c>
    </row>
    <row r="12" spans="1:22" x14ac:dyDescent="0.2">
      <c r="A12" s="392"/>
      <c r="B12" s="126">
        <v>6</v>
      </c>
      <c r="C12" s="141">
        <v>5.8</v>
      </c>
      <c r="D12" s="142">
        <v>5.7</v>
      </c>
      <c r="E12" s="161">
        <v>5.6</v>
      </c>
      <c r="F12" s="161">
        <v>5.51</v>
      </c>
      <c r="G12" s="145">
        <v>5.42</v>
      </c>
      <c r="H12" s="145">
        <v>5.33</v>
      </c>
      <c r="I12" s="145">
        <v>5.24</v>
      </c>
      <c r="J12" s="145">
        <v>5.16</v>
      </c>
      <c r="K12" s="145">
        <v>5.08</v>
      </c>
      <c r="L12" s="145">
        <v>5</v>
      </c>
      <c r="M12" s="145">
        <v>4.92</v>
      </c>
      <c r="N12" s="145">
        <v>4.84</v>
      </c>
      <c r="O12" s="145">
        <v>4.7699999999999996</v>
      </c>
      <c r="P12" s="145">
        <v>4.6900000000000004</v>
      </c>
      <c r="Q12" s="145">
        <v>4.62</v>
      </c>
      <c r="R12" s="145">
        <v>4.55</v>
      </c>
      <c r="S12" s="145">
        <v>4.49</v>
      </c>
      <c r="T12" s="145">
        <v>4.42</v>
      </c>
      <c r="U12" s="146">
        <v>4.3600000000000003</v>
      </c>
      <c r="V12" s="126">
        <v>6</v>
      </c>
    </row>
    <row r="13" spans="1:22" x14ac:dyDescent="0.2">
      <c r="A13" s="392"/>
      <c r="B13" s="126">
        <v>7</v>
      </c>
      <c r="C13" s="141">
        <v>6.73</v>
      </c>
      <c r="D13" s="142">
        <v>6.6</v>
      </c>
      <c r="E13" s="161">
        <v>6.47</v>
      </c>
      <c r="F13" s="161">
        <v>6.35</v>
      </c>
      <c r="G13" s="145">
        <v>6.23</v>
      </c>
      <c r="H13" s="145">
        <v>6.11</v>
      </c>
      <c r="I13" s="145">
        <v>6</v>
      </c>
      <c r="J13" s="145">
        <v>5.89</v>
      </c>
      <c r="K13" s="145">
        <v>5.79</v>
      </c>
      <c r="L13" s="145">
        <v>5.68</v>
      </c>
      <c r="M13" s="145">
        <v>5.58</v>
      </c>
      <c r="N13" s="145">
        <v>5.48</v>
      </c>
      <c r="O13" s="145">
        <v>5.39</v>
      </c>
      <c r="P13" s="145">
        <v>5.3</v>
      </c>
      <c r="Q13" s="145">
        <v>5.21</v>
      </c>
      <c r="R13" s="145">
        <v>5.12</v>
      </c>
      <c r="S13" s="145">
        <v>5.03</v>
      </c>
      <c r="T13" s="145">
        <v>4.95</v>
      </c>
      <c r="U13" s="146">
        <v>4.87</v>
      </c>
      <c r="V13" s="126">
        <v>7</v>
      </c>
    </row>
    <row r="14" spans="1:22" x14ac:dyDescent="0.2">
      <c r="A14" s="392"/>
      <c r="B14" s="126">
        <v>8</v>
      </c>
      <c r="C14" s="141">
        <v>7.65</v>
      </c>
      <c r="D14" s="142">
        <v>7.49</v>
      </c>
      <c r="E14" s="161">
        <v>7.33</v>
      </c>
      <c r="F14" s="161">
        <v>7.17</v>
      </c>
      <c r="G14" s="145">
        <v>7.02</v>
      </c>
      <c r="H14" s="145">
        <v>6.87</v>
      </c>
      <c r="I14" s="145">
        <v>6.73</v>
      </c>
      <c r="J14" s="145">
        <v>6.6</v>
      </c>
      <c r="K14" s="145">
        <v>6.46</v>
      </c>
      <c r="L14" s="145">
        <v>6.33</v>
      </c>
      <c r="M14" s="145">
        <v>6.21</v>
      </c>
      <c r="N14" s="145">
        <v>6.09</v>
      </c>
      <c r="O14" s="145">
        <v>5.97</v>
      </c>
      <c r="P14" s="145">
        <v>5.86</v>
      </c>
      <c r="Q14" s="145">
        <v>5.75</v>
      </c>
      <c r="R14" s="145">
        <v>5.64</v>
      </c>
      <c r="S14" s="145">
        <v>5.53</v>
      </c>
      <c r="T14" s="145">
        <v>5.43</v>
      </c>
      <c r="U14" s="146">
        <v>5.33</v>
      </c>
      <c r="V14" s="126">
        <v>8</v>
      </c>
    </row>
    <row r="15" spans="1:22" x14ac:dyDescent="0.2">
      <c r="A15" s="392"/>
      <c r="B15" s="126">
        <v>9</v>
      </c>
      <c r="C15" s="141">
        <v>8.57</v>
      </c>
      <c r="D15" s="142">
        <v>8.36</v>
      </c>
      <c r="E15" s="161">
        <v>8.16</v>
      </c>
      <c r="F15" s="161">
        <v>7.97</v>
      </c>
      <c r="G15" s="145">
        <v>7.79</v>
      </c>
      <c r="H15" s="145">
        <v>7.61</v>
      </c>
      <c r="I15" s="145">
        <v>7.44</v>
      </c>
      <c r="J15" s="145">
        <v>7.27</v>
      </c>
      <c r="K15" s="145">
        <v>7.11</v>
      </c>
      <c r="L15" s="145">
        <v>6.95</v>
      </c>
      <c r="M15" s="145">
        <v>6.8</v>
      </c>
      <c r="N15" s="145">
        <v>6.66</v>
      </c>
      <c r="O15" s="145">
        <v>6.52</v>
      </c>
      <c r="P15" s="145">
        <v>6.38</v>
      </c>
      <c r="Q15" s="145">
        <v>6.25</v>
      </c>
      <c r="R15" s="145">
        <v>6.12</v>
      </c>
      <c r="S15" s="145">
        <v>6</v>
      </c>
      <c r="T15" s="145">
        <v>5.88</v>
      </c>
      <c r="U15" s="146">
        <v>5.76</v>
      </c>
      <c r="V15" s="126">
        <v>9</v>
      </c>
    </row>
    <row r="16" spans="1:22" x14ac:dyDescent="0.2">
      <c r="A16" s="392"/>
      <c r="B16" s="126">
        <v>10</v>
      </c>
      <c r="C16" s="141">
        <v>9.4700000000000006</v>
      </c>
      <c r="D16" s="142">
        <v>9.2200000000000006</v>
      </c>
      <c r="E16" s="161">
        <v>8.98</v>
      </c>
      <c r="F16" s="161">
        <v>8.75</v>
      </c>
      <c r="G16" s="145">
        <v>8.5299999999999994</v>
      </c>
      <c r="H16" s="145">
        <v>8.32</v>
      </c>
      <c r="I16" s="145">
        <v>8.11</v>
      </c>
      <c r="J16" s="145">
        <v>7.91</v>
      </c>
      <c r="K16" s="145">
        <v>7.72</v>
      </c>
      <c r="L16" s="145">
        <v>7.54</v>
      </c>
      <c r="M16" s="145">
        <v>7.36</v>
      </c>
      <c r="N16" s="145">
        <v>7.19</v>
      </c>
      <c r="O16" s="145">
        <v>7.02</v>
      </c>
      <c r="P16" s="145">
        <v>6.86</v>
      </c>
      <c r="Q16" s="145">
        <v>6.71</v>
      </c>
      <c r="R16" s="145">
        <v>6.56</v>
      </c>
      <c r="S16" s="145">
        <v>6.42</v>
      </c>
      <c r="T16" s="145">
        <v>6.28</v>
      </c>
      <c r="U16" s="146">
        <v>6.14</v>
      </c>
      <c r="V16" s="126">
        <v>10</v>
      </c>
    </row>
    <row r="17" spans="1:22" x14ac:dyDescent="0.2">
      <c r="A17" s="392"/>
      <c r="B17" s="126">
        <v>11</v>
      </c>
      <c r="C17" s="141">
        <v>10.37</v>
      </c>
      <c r="D17" s="142">
        <v>10.07</v>
      </c>
      <c r="E17" s="161">
        <v>9.7899999999999991</v>
      </c>
      <c r="F17" s="161">
        <v>9.51</v>
      </c>
      <c r="G17" s="145">
        <v>9.25</v>
      </c>
      <c r="H17" s="145">
        <v>9</v>
      </c>
      <c r="I17" s="145">
        <v>8.76</v>
      </c>
      <c r="J17" s="145">
        <v>8.5299999999999994</v>
      </c>
      <c r="K17" s="145">
        <v>8.31</v>
      </c>
      <c r="L17" s="145">
        <v>8.09</v>
      </c>
      <c r="M17" s="145">
        <v>7.89</v>
      </c>
      <c r="N17" s="145">
        <v>7.69</v>
      </c>
      <c r="O17" s="145">
        <v>7.5</v>
      </c>
      <c r="P17" s="145">
        <v>7.32</v>
      </c>
      <c r="Q17" s="145">
        <v>7.14</v>
      </c>
      <c r="R17" s="145">
        <v>6.97</v>
      </c>
      <c r="S17" s="145">
        <v>6.81</v>
      </c>
      <c r="T17" s="145">
        <v>6.65</v>
      </c>
      <c r="U17" s="146">
        <v>6.5</v>
      </c>
      <c r="V17" s="126">
        <v>11</v>
      </c>
    </row>
    <row r="18" spans="1:22" x14ac:dyDescent="0.2">
      <c r="A18" s="392"/>
      <c r="B18" s="126">
        <v>12</v>
      </c>
      <c r="C18" s="141">
        <v>11.26</v>
      </c>
      <c r="D18" s="142">
        <v>10.91</v>
      </c>
      <c r="E18" s="161">
        <v>10.58</v>
      </c>
      <c r="F18" s="161">
        <v>10.26</v>
      </c>
      <c r="G18" s="145">
        <v>9.9499999999999993</v>
      </c>
      <c r="H18" s="145">
        <v>9.66</v>
      </c>
      <c r="I18" s="145">
        <v>9.39</v>
      </c>
      <c r="J18" s="145">
        <v>9.1199999999999992</v>
      </c>
      <c r="K18" s="145">
        <v>8.86</v>
      </c>
      <c r="L18" s="145">
        <v>8.6199999999999992</v>
      </c>
      <c r="M18" s="145">
        <v>8.3800000000000008</v>
      </c>
      <c r="N18" s="145">
        <v>8.16</v>
      </c>
      <c r="O18" s="145">
        <v>7.94</v>
      </c>
      <c r="P18" s="145">
        <v>7.74</v>
      </c>
      <c r="Q18" s="145">
        <v>7.54</v>
      </c>
      <c r="R18" s="145">
        <v>7.34</v>
      </c>
      <c r="S18" s="145">
        <v>7.16</v>
      </c>
      <c r="T18" s="145">
        <v>6.98</v>
      </c>
      <c r="U18" s="146">
        <v>6.81</v>
      </c>
      <c r="V18" s="126">
        <v>12</v>
      </c>
    </row>
    <row r="19" spans="1:22" x14ac:dyDescent="0.2">
      <c r="A19" s="392"/>
      <c r="B19" s="126">
        <v>13</v>
      </c>
      <c r="C19" s="141">
        <v>12.13</v>
      </c>
      <c r="D19" s="142">
        <v>11.73</v>
      </c>
      <c r="E19" s="161">
        <v>11.35</v>
      </c>
      <c r="F19" s="161">
        <v>10.98</v>
      </c>
      <c r="G19" s="145">
        <v>10.63</v>
      </c>
      <c r="H19" s="145">
        <v>10.3</v>
      </c>
      <c r="I19" s="145">
        <v>9.99</v>
      </c>
      <c r="J19" s="145">
        <v>9.68</v>
      </c>
      <c r="K19" s="145">
        <v>9.39</v>
      </c>
      <c r="L19" s="145">
        <v>9.1199999999999992</v>
      </c>
      <c r="M19" s="145">
        <v>8.85</v>
      </c>
      <c r="N19" s="145">
        <v>8.6</v>
      </c>
      <c r="O19" s="145">
        <v>8.36</v>
      </c>
      <c r="P19" s="145">
        <v>8.1300000000000008</v>
      </c>
      <c r="Q19" s="145">
        <v>7.9</v>
      </c>
      <c r="R19" s="145">
        <v>7.69</v>
      </c>
      <c r="S19" s="145">
        <v>7.49</v>
      </c>
      <c r="T19" s="145">
        <v>7.29</v>
      </c>
      <c r="U19" s="146">
        <v>7.1</v>
      </c>
      <c r="V19" s="126">
        <v>13</v>
      </c>
    </row>
    <row r="20" spans="1:22" x14ac:dyDescent="0.2">
      <c r="A20" s="392"/>
      <c r="B20" s="126">
        <v>14</v>
      </c>
      <c r="C20" s="141">
        <v>13</v>
      </c>
      <c r="D20" s="142">
        <v>12.54</v>
      </c>
      <c r="E20" s="161">
        <v>12.11</v>
      </c>
      <c r="F20" s="161">
        <v>11.69</v>
      </c>
      <c r="G20" s="145">
        <v>11.3</v>
      </c>
      <c r="H20" s="145">
        <v>10.92</v>
      </c>
      <c r="I20" s="145">
        <v>10.56</v>
      </c>
      <c r="J20" s="145">
        <v>10.220000000000001</v>
      </c>
      <c r="K20" s="145">
        <v>9.9</v>
      </c>
      <c r="L20" s="145">
        <v>9.59</v>
      </c>
      <c r="M20" s="145">
        <v>9.2899999999999991</v>
      </c>
      <c r="N20" s="145">
        <v>9.01</v>
      </c>
      <c r="O20" s="145">
        <v>8.75</v>
      </c>
      <c r="P20" s="145">
        <v>8.49</v>
      </c>
      <c r="Q20" s="145">
        <v>8.24</v>
      </c>
      <c r="R20" s="145">
        <v>8.01</v>
      </c>
      <c r="S20" s="145">
        <v>7.79</v>
      </c>
      <c r="T20" s="145">
        <v>7.57</v>
      </c>
      <c r="U20" s="146">
        <v>7.37</v>
      </c>
      <c r="V20" s="126">
        <v>14</v>
      </c>
    </row>
    <row r="21" spans="1:22" x14ac:dyDescent="0.2">
      <c r="A21" s="392"/>
      <c r="B21" s="126">
        <v>15</v>
      </c>
      <c r="C21" s="141">
        <v>13.87</v>
      </c>
      <c r="D21" s="142">
        <v>13.34</v>
      </c>
      <c r="E21" s="161">
        <v>12.85</v>
      </c>
      <c r="F21" s="161">
        <v>12.38</v>
      </c>
      <c r="G21" s="145">
        <v>11.94</v>
      </c>
      <c r="H21" s="145">
        <v>11.52</v>
      </c>
      <c r="I21" s="145">
        <v>11.12</v>
      </c>
      <c r="J21" s="145">
        <v>10.74</v>
      </c>
      <c r="K21" s="145">
        <v>10.38</v>
      </c>
      <c r="L21" s="145">
        <v>10.039999999999999</v>
      </c>
      <c r="M21" s="145">
        <v>9.7100000000000009</v>
      </c>
      <c r="N21" s="145">
        <v>9.4</v>
      </c>
      <c r="O21" s="145">
        <v>9.11</v>
      </c>
      <c r="P21" s="145">
        <v>8.83</v>
      </c>
      <c r="Q21" s="145">
        <v>8.56</v>
      </c>
      <c r="R21" s="145">
        <v>8.3000000000000007</v>
      </c>
      <c r="S21" s="145">
        <v>8.06</v>
      </c>
      <c r="T21" s="145">
        <v>7.83</v>
      </c>
      <c r="U21" s="146">
        <v>7.61</v>
      </c>
      <c r="V21" s="126">
        <v>15</v>
      </c>
    </row>
    <row r="22" spans="1:22" x14ac:dyDescent="0.2">
      <c r="A22" s="392"/>
      <c r="B22" s="126">
        <v>16</v>
      </c>
      <c r="C22" s="141">
        <v>14.72</v>
      </c>
      <c r="D22" s="142">
        <v>14.13</v>
      </c>
      <c r="E22" s="161">
        <v>13.58</v>
      </c>
      <c r="F22" s="161">
        <v>13.06</v>
      </c>
      <c r="G22" s="145">
        <v>12.56</v>
      </c>
      <c r="H22" s="145">
        <v>12.09</v>
      </c>
      <c r="I22" s="145">
        <v>11.65</v>
      </c>
      <c r="J22" s="145">
        <v>11.23</v>
      </c>
      <c r="K22" s="145">
        <v>10.84</v>
      </c>
      <c r="L22" s="145">
        <v>10.46</v>
      </c>
      <c r="M22" s="145">
        <v>10.11</v>
      </c>
      <c r="N22" s="145">
        <v>9.77</v>
      </c>
      <c r="O22" s="145">
        <v>9.4499999999999993</v>
      </c>
      <c r="P22" s="145">
        <v>9.14</v>
      </c>
      <c r="Q22" s="145">
        <v>8.85</v>
      </c>
      <c r="R22" s="145">
        <v>8.58</v>
      </c>
      <c r="S22" s="145">
        <v>8.31</v>
      </c>
      <c r="T22" s="145">
        <v>8.06</v>
      </c>
      <c r="U22" s="146">
        <v>7.82</v>
      </c>
      <c r="V22" s="126">
        <v>16</v>
      </c>
    </row>
    <row r="23" spans="1:22" x14ac:dyDescent="0.2">
      <c r="A23" s="392"/>
      <c r="B23" s="126">
        <v>17</v>
      </c>
      <c r="C23" s="141">
        <v>15.56</v>
      </c>
      <c r="D23" s="142">
        <v>14.91</v>
      </c>
      <c r="E23" s="161">
        <v>14.29</v>
      </c>
      <c r="F23" s="161">
        <v>13.71</v>
      </c>
      <c r="G23" s="145">
        <v>13.17</v>
      </c>
      <c r="H23" s="145">
        <v>12.65</v>
      </c>
      <c r="I23" s="145">
        <v>12.17</v>
      </c>
      <c r="J23" s="145">
        <v>11.71</v>
      </c>
      <c r="K23" s="145">
        <v>11.27</v>
      </c>
      <c r="L23" s="145">
        <v>10</v>
      </c>
      <c r="M23" s="145">
        <v>10.48</v>
      </c>
      <c r="N23" s="145">
        <v>10.11</v>
      </c>
      <c r="O23" s="145">
        <v>9.76</v>
      </c>
      <c r="P23" s="145">
        <v>9.43</v>
      </c>
      <c r="Q23" s="145">
        <v>9.1199999999999992</v>
      </c>
      <c r="R23" s="145">
        <v>8.83</v>
      </c>
      <c r="S23" s="145">
        <v>8.5399999999999991</v>
      </c>
      <c r="T23" s="145">
        <v>8.2799999999999994</v>
      </c>
      <c r="U23" s="146">
        <v>8.02</v>
      </c>
      <c r="V23" s="126">
        <v>17</v>
      </c>
    </row>
    <row r="24" spans="1:22" x14ac:dyDescent="0.2">
      <c r="A24" s="392"/>
      <c r="B24" s="126">
        <v>18</v>
      </c>
      <c r="C24" s="141">
        <v>16.399999999999999</v>
      </c>
      <c r="D24" s="142">
        <v>15.67</v>
      </c>
      <c r="E24" s="161">
        <v>14.99</v>
      </c>
      <c r="F24" s="161">
        <v>14.35</v>
      </c>
      <c r="G24" s="145">
        <v>13.75</v>
      </c>
      <c r="H24" s="145">
        <v>13.19</v>
      </c>
      <c r="I24" s="145">
        <v>12.66</v>
      </c>
      <c r="J24" s="145">
        <v>12.16</v>
      </c>
      <c r="K24" s="145">
        <v>11.69</v>
      </c>
      <c r="L24" s="145">
        <v>10.86</v>
      </c>
      <c r="M24" s="145">
        <v>10.83</v>
      </c>
      <c r="N24" s="145">
        <v>10.43</v>
      </c>
      <c r="O24" s="145">
        <v>10.06</v>
      </c>
      <c r="P24" s="145">
        <v>9.7100000000000009</v>
      </c>
      <c r="Q24" s="145">
        <v>9.3699999999999992</v>
      </c>
      <c r="R24" s="145">
        <v>9.06</v>
      </c>
      <c r="S24" s="145">
        <v>8.76</v>
      </c>
      <c r="T24" s="145">
        <v>8.4700000000000006</v>
      </c>
      <c r="U24" s="146">
        <v>8.1999999999999993</v>
      </c>
      <c r="V24" s="126">
        <v>18</v>
      </c>
    </row>
    <row r="25" spans="1:22" x14ac:dyDescent="0.2">
      <c r="A25" s="392"/>
      <c r="B25" s="126">
        <v>19</v>
      </c>
      <c r="C25" s="141">
        <v>17.23</v>
      </c>
      <c r="D25" s="142">
        <v>16.43</v>
      </c>
      <c r="E25" s="161">
        <v>15.68</v>
      </c>
      <c r="F25" s="161">
        <v>14.98</v>
      </c>
      <c r="G25" s="145">
        <v>14.32</v>
      </c>
      <c r="H25" s="145">
        <v>13.71</v>
      </c>
      <c r="I25" s="145">
        <v>13.13</v>
      </c>
      <c r="J25" s="145">
        <v>12.59</v>
      </c>
      <c r="K25" s="145">
        <v>12.09</v>
      </c>
      <c r="L25" s="145">
        <v>11.61</v>
      </c>
      <c r="M25" s="145">
        <v>11.16</v>
      </c>
      <c r="N25" s="145">
        <v>10.73</v>
      </c>
      <c r="O25" s="145">
        <v>10.34</v>
      </c>
      <c r="P25" s="145">
        <v>9.9600000000000009</v>
      </c>
      <c r="Q25" s="145">
        <v>9.6</v>
      </c>
      <c r="R25" s="145">
        <v>9.27</v>
      </c>
      <c r="S25" s="145">
        <v>8.9499999999999993</v>
      </c>
      <c r="T25" s="145">
        <v>8.65</v>
      </c>
      <c r="U25" s="146">
        <v>8.36</v>
      </c>
      <c r="V25" s="126">
        <v>19</v>
      </c>
    </row>
    <row r="26" spans="1:22" x14ac:dyDescent="0.2">
      <c r="A26" s="392"/>
      <c r="B26" s="126">
        <v>20</v>
      </c>
      <c r="C26" s="141">
        <v>18.05</v>
      </c>
      <c r="D26" s="142">
        <v>17.170000000000002</v>
      </c>
      <c r="E26" s="161">
        <v>16.350000000000001</v>
      </c>
      <c r="F26" s="161">
        <v>15.59</v>
      </c>
      <c r="G26" s="145">
        <v>14.88</v>
      </c>
      <c r="H26" s="145">
        <v>14.21</v>
      </c>
      <c r="I26" s="145">
        <v>13.59</v>
      </c>
      <c r="J26" s="145">
        <v>13.01</v>
      </c>
      <c r="K26" s="145">
        <v>12.46</v>
      </c>
      <c r="L26" s="145">
        <v>11.95</v>
      </c>
      <c r="M26" s="145">
        <v>11.47</v>
      </c>
      <c r="N26" s="145">
        <v>11.02</v>
      </c>
      <c r="O26" s="145">
        <v>10.59</v>
      </c>
      <c r="P26" s="145">
        <v>10.19</v>
      </c>
      <c r="Q26" s="145">
        <v>9.82</v>
      </c>
      <c r="R26" s="145">
        <v>9.4600000000000009</v>
      </c>
      <c r="S26" s="145">
        <v>9.1300000000000008</v>
      </c>
      <c r="T26" s="145">
        <v>8.81</v>
      </c>
      <c r="U26" s="146">
        <v>8.51</v>
      </c>
      <c r="V26" s="126">
        <v>20</v>
      </c>
    </row>
    <row r="27" spans="1:22" x14ac:dyDescent="0.2">
      <c r="A27" s="392"/>
      <c r="B27" s="126">
        <v>21</v>
      </c>
      <c r="C27" s="141">
        <v>18.86</v>
      </c>
      <c r="D27" s="142">
        <v>17.899999999999999</v>
      </c>
      <c r="E27" s="161">
        <v>17.010000000000002</v>
      </c>
      <c r="F27" s="161">
        <v>16.18</v>
      </c>
      <c r="G27" s="145">
        <v>15.42</v>
      </c>
      <c r="H27" s="145">
        <v>14.7</v>
      </c>
      <c r="I27" s="145">
        <v>14.03</v>
      </c>
      <c r="J27" s="145">
        <v>13.4</v>
      </c>
      <c r="K27" s="145">
        <v>12.82</v>
      </c>
      <c r="L27" s="145">
        <v>12.28</v>
      </c>
      <c r="M27" s="145">
        <v>11.76</v>
      </c>
      <c r="N27" s="145">
        <v>11.28</v>
      </c>
      <c r="O27" s="145">
        <v>10.84</v>
      </c>
      <c r="P27" s="145">
        <v>10.41</v>
      </c>
      <c r="Q27" s="145">
        <v>10.02</v>
      </c>
      <c r="R27" s="145">
        <v>9.64</v>
      </c>
      <c r="S27" s="145">
        <v>9.2899999999999991</v>
      </c>
      <c r="T27" s="145">
        <v>8.9600000000000009</v>
      </c>
      <c r="U27" s="146">
        <v>8.65</v>
      </c>
      <c r="V27" s="126">
        <v>21</v>
      </c>
    </row>
    <row r="28" spans="1:22" x14ac:dyDescent="0.2">
      <c r="A28" s="392"/>
      <c r="B28" s="126">
        <v>22</v>
      </c>
      <c r="C28" s="141">
        <v>19.66</v>
      </c>
      <c r="D28" s="142">
        <v>18.62</v>
      </c>
      <c r="E28" s="161">
        <v>17.66</v>
      </c>
      <c r="F28" s="161">
        <v>16.77</v>
      </c>
      <c r="G28" s="145">
        <v>15.94</v>
      </c>
      <c r="H28" s="145">
        <v>15.17</v>
      </c>
      <c r="I28" s="145">
        <v>14.45</v>
      </c>
      <c r="J28" s="145">
        <v>13.78</v>
      </c>
      <c r="K28" s="145">
        <v>13.16</v>
      </c>
      <c r="L28" s="145">
        <v>12.58</v>
      </c>
      <c r="M28" s="145">
        <v>12.04</v>
      </c>
      <c r="N28" s="145">
        <v>11.54</v>
      </c>
      <c r="O28" s="145">
        <v>11.06</v>
      </c>
      <c r="P28" s="145">
        <v>10.62</v>
      </c>
      <c r="Q28" s="145">
        <v>10.199999999999999</v>
      </c>
      <c r="R28" s="145">
        <v>9.81</v>
      </c>
      <c r="S28" s="145">
        <v>9.44</v>
      </c>
      <c r="T28" s="145">
        <v>9.1</v>
      </c>
      <c r="U28" s="146">
        <v>8.77</v>
      </c>
      <c r="V28" s="126">
        <v>22</v>
      </c>
    </row>
    <row r="29" spans="1:22" x14ac:dyDescent="0.2">
      <c r="A29" s="392"/>
      <c r="B29" s="126">
        <v>23</v>
      </c>
      <c r="C29" s="141" t="s">
        <v>299</v>
      </c>
      <c r="D29" s="142">
        <v>19.329999999999998</v>
      </c>
      <c r="E29" s="161">
        <v>18.29</v>
      </c>
      <c r="F29" s="161">
        <v>17.329999999999998</v>
      </c>
      <c r="G29" s="145" t="s">
        <v>300</v>
      </c>
      <c r="H29" s="145">
        <v>15.62</v>
      </c>
      <c r="I29" s="145">
        <v>14.86</v>
      </c>
      <c r="J29" s="145">
        <v>14.15</v>
      </c>
      <c r="K29" s="145">
        <v>13.49</v>
      </c>
      <c r="L29" s="145">
        <v>12.88</v>
      </c>
      <c r="M29" s="145">
        <v>12.3</v>
      </c>
      <c r="N29" s="145">
        <v>11.77</v>
      </c>
      <c r="O29" s="145">
        <v>11.27</v>
      </c>
      <c r="P29" s="145">
        <v>10.81</v>
      </c>
      <c r="Q29" s="145">
        <v>10.37</v>
      </c>
      <c r="R29" s="145">
        <v>9.9600000000000009</v>
      </c>
      <c r="S29" s="145">
        <v>9.58</v>
      </c>
      <c r="T29" s="145">
        <v>9.2200000000000006</v>
      </c>
      <c r="U29" s="146">
        <v>8.8800000000000008</v>
      </c>
      <c r="V29" s="126">
        <v>23</v>
      </c>
    </row>
    <row r="30" spans="1:22" x14ac:dyDescent="0.2">
      <c r="A30" s="392"/>
      <c r="B30" s="126">
        <v>24</v>
      </c>
      <c r="C30" s="141">
        <v>21.24</v>
      </c>
      <c r="D30" s="142">
        <v>20.03</v>
      </c>
      <c r="E30" s="161">
        <v>18.91</v>
      </c>
      <c r="F30" s="161" t="s">
        <v>301</v>
      </c>
      <c r="G30" s="145">
        <v>16.940000000000001</v>
      </c>
      <c r="H30" s="145">
        <v>16.059999999999999</v>
      </c>
      <c r="I30" s="145">
        <v>15.25</v>
      </c>
      <c r="J30" s="145" t="s">
        <v>302</v>
      </c>
      <c r="K30" s="145">
        <v>13.8</v>
      </c>
      <c r="L30" s="145">
        <v>13.15</v>
      </c>
      <c r="M30" s="145">
        <v>12.55</v>
      </c>
      <c r="N30" s="145">
        <v>11.99</v>
      </c>
      <c r="O30" s="145">
        <v>11.47</v>
      </c>
      <c r="P30" s="145">
        <v>10.98</v>
      </c>
      <c r="Q30" s="145">
        <v>10.53</v>
      </c>
      <c r="R30" s="145">
        <v>10.1</v>
      </c>
      <c r="S30" s="145">
        <v>9.7100000000000009</v>
      </c>
      <c r="T30" s="145">
        <v>9.33</v>
      </c>
      <c r="U30" s="146">
        <v>8.98</v>
      </c>
      <c r="V30" s="126">
        <v>24</v>
      </c>
    </row>
    <row r="31" spans="1:22" x14ac:dyDescent="0.2">
      <c r="A31" s="392"/>
      <c r="B31" s="126">
        <v>25</v>
      </c>
      <c r="C31" s="141">
        <v>22.02</v>
      </c>
      <c r="D31" s="142">
        <v>20.72</v>
      </c>
      <c r="E31" s="161">
        <v>19.52</v>
      </c>
      <c r="F31" s="161">
        <v>18.420000000000002</v>
      </c>
      <c r="G31" s="145" t="s">
        <v>303</v>
      </c>
      <c r="H31" s="145">
        <v>16.48</v>
      </c>
      <c r="I31" s="145">
        <v>15.62</v>
      </c>
      <c r="J31" s="145" t="s">
        <v>304</v>
      </c>
      <c r="K31" s="145">
        <v>14.09</v>
      </c>
      <c r="L31" s="145">
        <v>13.41</v>
      </c>
      <c r="M31" s="145">
        <v>12.78</v>
      </c>
      <c r="N31" s="145">
        <v>12.2</v>
      </c>
      <c r="O31" s="145">
        <v>11.65</v>
      </c>
      <c r="P31" s="145">
        <v>11.15</v>
      </c>
      <c r="Q31" s="145">
        <v>10.67</v>
      </c>
      <c r="R31" s="145">
        <v>10.23</v>
      </c>
      <c r="S31" s="145">
        <v>9.82</v>
      </c>
      <c r="T31" s="145">
        <v>9.44</v>
      </c>
      <c r="U31" s="146">
        <v>9.08</v>
      </c>
      <c r="V31" s="126">
        <v>25</v>
      </c>
    </row>
    <row r="32" spans="1:22" x14ac:dyDescent="0.2">
      <c r="A32" s="392"/>
      <c r="B32" s="126">
        <v>26</v>
      </c>
      <c r="C32" s="141">
        <v>22.8</v>
      </c>
      <c r="D32" s="142">
        <v>21.4</v>
      </c>
      <c r="E32" s="161">
        <v>20.12</v>
      </c>
      <c r="F32" s="161">
        <v>18.95</v>
      </c>
      <c r="G32" s="145">
        <v>17.88</v>
      </c>
      <c r="H32" s="145">
        <v>16.89</v>
      </c>
      <c r="I32" s="145" t="s">
        <v>305</v>
      </c>
      <c r="J32" s="145" t="s">
        <v>306</v>
      </c>
      <c r="K32" s="145" t="s">
        <v>307</v>
      </c>
      <c r="L32" s="145" t="s">
        <v>324</v>
      </c>
      <c r="M32" s="145" t="s">
        <v>325</v>
      </c>
      <c r="N32" s="145">
        <v>12.39</v>
      </c>
      <c r="O32" s="145">
        <v>11.83</v>
      </c>
      <c r="P32" s="145">
        <v>11.3</v>
      </c>
      <c r="Q32" s="145">
        <v>10.81</v>
      </c>
      <c r="R32" s="145">
        <v>10.35</v>
      </c>
      <c r="S32" s="145">
        <v>9.93</v>
      </c>
      <c r="T32" s="145">
        <v>9.5299999999999994</v>
      </c>
      <c r="U32" s="146">
        <v>9.16</v>
      </c>
      <c r="V32" s="126">
        <v>26</v>
      </c>
    </row>
    <row r="33" spans="1:22" x14ac:dyDescent="0.2">
      <c r="A33" s="392"/>
      <c r="B33" s="126">
        <v>27</v>
      </c>
      <c r="C33" s="141">
        <v>23.56</v>
      </c>
      <c r="D33" s="142">
        <v>22.07</v>
      </c>
      <c r="E33" s="161">
        <v>20.71</v>
      </c>
      <c r="F33" s="161">
        <v>19.46</v>
      </c>
      <c r="G33" s="145">
        <v>18.329999999999998</v>
      </c>
      <c r="H33" s="145">
        <v>17.29</v>
      </c>
      <c r="I33" s="145">
        <v>16.329999999999998</v>
      </c>
      <c r="J33" s="145">
        <v>15.45</v>
      </c>
      <c r="K33" s="145" t="s">
        <v>308</v>
      </c>
      <c r="L33" s="145">
        <v>13.9</v>
      </c>
      <c r="M33" s="145">
        <v>13.21</v>
      </c>
      <c r="N33" s="145">
        <v>12.57</v>
      </c>
      <c r="O33" s="145">
        <v>11.99</v>
      </c>
      <c r="P33" s="145">
        <v>11.44</v>
      </c>
      <c r="Q33" s="145">
        <v>10.94</v>
      </c>
      <c r="R33" s="145">
        <v>10.46</v>
      </c>
      <c r="S33" s="145">
        <v>10.029999999999999</v>
      </c>
      <c r="T33" s="145">
        <v>9.6199999999999992</v>
      </c>
      <c r="U33" s="146">
        <v>9.24</v>
      </c>
      <c r="V33" s="126">
        <v>27</v>
      </c>
    </row>
    <row r="34" spans="1:22" x14ac:dyDescent="0.2">
      <c r="A34" s="392"/>
      <c r="B34" s="126">
        <v>28</v>
      </c>
      <c r="C34" s="141">
        <v>24.32</v>
      </c>
      <c r="D34" s="142">
        <v>22.73</v>
      </c>
      <c r="E34" s="161">
        <v>21.28</v>
      </c>
      <c r="F34" s="161">
        <v>19.96</v>
      </c>
      <c r="G34" s="145">
        <v>18.760000000000002</v>
      </c>
      <c r="H34" s="145">
        <v>17.670000000000002</v>
      </c>
      <c r="I34" s="145" t="s">
        <v>309</v>
      </c>
      <c r="J34" s="145">
        <v>15.74</v>
      </c>
      <c r="K34" s="145">
        <v>14.9</v>
      </c>
      <c r="L34" s="145">
        <v>14.12</v>
      </c>
      <c r="M34" s="145" t="s">
        <v>326</v>
      </c>
      <c r="N34" s="145">
        <v>12.75</v>
      </c>
      <c r="O34" s="145">
        <v>12.14</v>
      </c>
      <c r="P34" s="145">
        <v>11.57</v>
      </c>
      <c r="Q34" s="145">
        <v>11.05</v>
      </c>
      <c r="R34" s="145">
        <v>10.57</v>
      </c>
      <c r="S34" s="145">
        <v>10.119999999999999</v>
      </c>
      <c r="T34" s="145">
        <v>9.6999999999999993</v>
      </c>
      <c r="U34" s="146">
        <v>9.31</v>
      </c>
      <c r="V34" s="126">
        <v>28</v>
      </c>
    </row>
    <row r="35" spans="1:22" x14ac:dyDescent="0.2">
      <c r="A35" s="392"/>
      <c r="B35" s="126">
        <v>29</v>
      </c>
      <c r="C35" s="141">
        <v>25.07</v>
      </c>
      <c r="D35" s="142">
        <v>23.38</v>
      </c>
      <c r="E35" s="161">
        <v>21.84</v>
      </c>
      <c r="F35" s="161">
        <v>20.45</v>
      </c>
      <c r="G35" s="145">
        <v>19.190000000000001</v>
      </c>
      <c r="H35" s="145">
        <v>18.04</v>
      </c>
      <c r="I35" s="145" t="s">
        <v>310</v>
      </c>
      <c r="J35" s="145">
        <v>16.02</v>
      </c>
      <c r="K35" s="145">
        <v>15.14</v>
      </c>
      <c r="L35" s="145" t="s">
        <v>327</v>
      </c>
      <c r="M35" s="145" t="s">
        <v>328</v>
      </c>
      <c r="N35" s="145">
        <v>12.91</v>
      </c>
      <c r="O35" s="145">
        <v>12.28</v>
      </c>
      <c r="P35" s="145">
        <v>11.7</v>
      </c>
      <c r="Q35" s="145">
        <v>11.16</v>
      </c>
      <c r="R35" s="145">
        <v>10.66</v>
      </c>
      <c r="S35" s="145">
        <v>10.199999999999999</v>
      </c>
      <c r="T35" s="145">
        <v>9.77</v>
      </c>
      <c r="U35" s="146">
        <v>9.3699999999999992</v>
      </c>
      <c r="V35" s="126">
        <v>29</v>
      </c>
    </row>
    <row r="36" spans="1:22" x14ac:dyDescent="0.2">
      <c r="A36" s="392"/>
      <c r="B36" s="126">
        <v>30</v>
      </c>
      <c r="C36" s="141">
        <v>25.81</v>
      </c>
      <c r="D36" s="142">
        <v>24.02</v>
      </c>
      <c r="E36" s="161">
        <v>22.4</v>
      </c>
      <c r="F36" s="161">
        <v>20.93</v>
      </c>
      <c r="G36" s="145">
        <v>19.600000000000001</v>
      </c>
      <c r="H36" s="145">
        <v>18.39</v>
      </c>
      <c r="I36" s="145">
        <v>17.29</v>
      </c>
      <c r="J36" s="145">
        <v>16.29</v>
      </c>
      <c r="K36" s="145">
        <v>15.37</v>
      </c>
      <c r="L36" s="145" t="s">
        <v>329</v>
      </c>
      <c r="M36" s="145">
        <v>13.76</v>
      </c>
      <c r="N36" s="145">
        <v>13.06</v>
      </c>
      <c r="O36" s="145">
        <v>12.41</v>
      </c>
      <c r="P36" s="145">
        <v>11.81</v>
      </c>
      <c r="Q36" s="145">
        <v>11.26</v>
      </c>
      <c r="R36" s="145">
        <v>10.75</v>
      </c>
      <c r="S36" s="145">
        <v>10.27</v>
      </c>
      <c r="T36" s="145">
        <v>9.83</v>
      </c>
      <c r="U36" s="146">
        <v>9.43</v>
      </c>
      <c r="V36" s="126">
        <v>30</v>
      </c>
    </row>
    <row r="37" spans="1:22" x14ac:dyDescent="0.2">
      <c r="A37" s="392"/>
      <c r="B37" s="126">
        <v>31</v>
      </c>
      <c r="C37" s="141">
        <v>26.54</v>
      </c>
      <c r="D37" s="142">
        <v>24.65</v>
      </c>
      <c r="E37" s="161">
        <v>22.94</v>
      </c>
      <c r="F37" s="161">
        <v>21.4</v>
      </c>
      <c r="G37" s="145">
        <v>20</v>
      </c>
      <c r="H37" s="145">
        <v>18.739999999999998</v>
      </c>
      <c r="I37" s="145">
        <v>17.59</v>
      </c>
      <c r="J37" s="145">
        <v>16.54</v>
      </c>
      <c r="K37" s="145">
        <v>15.59</v>
      </c>
      <c r="L37" s="145">
        <v>14.72</v>
      </c>
      <c r="M37" s="145">
        <v>13.93</v>
      </c>
      <c r="N37" s="145">
        <v>13.2</v>
      </c>
      <c r="O37" s="145">
        <v>12.53</v>
      </c>
      <c r="P37" s="145">
        <v>11.92</v>
      </c>
      <c r="Q37" s="145">
        <v>11.35</v>
      </c>
      <c r="R37" s="145">
        <v>10.83</v>
      </c>
      <c r="S37" s="145">
        <v>10.34</v>
      </c>
      <c r="T37" s="145">
        <v>9.89</v>
      </c>
      <c r="U37" s="146">
        <v>9.48</v>
      </c>
      <c r="V37" s="126">
        <v>31</v>
      </c>
    </row>
    <row r="38" spans="1:22" x14ac:dyDescent="0.2">
      <c r="A38" s="392"/>
      <c r="B38" s="126">
        <v>32</v>
      </c>
      <c r="C38" s="141">
        <v>27.27</v>
      </c>
      <c r="D38" s="142">
        <v>25.27</v>
      </c>
      <c r="E38" s="161">
        <v>23.47</v>
      </c>
      <c r="F38" s="161">
        <v>21.85</v>
      </c>
      <c r="G38" s="145">
        <v>20.39</v>
      </c>
      <c r="H38" s="145">
        <v>19.07</v>
      </c>
      <c r="I38" s="145">
        <v>17.87</v>
      </c>
      <c r="J38" s="145">
        <v>16.79</v>
      </c>
      <c r="K38" s="145">
        <v>15.8</v>
      </c>
      <c r="L38" s="145">
        <v>14.9</v>
      </c>
      <c r="M38" s="145">
        <v>14.08</v>
      </c>
      <c r="N38" s="145">
        <v>13.33</v>
      </c>
      <c r="O38" s="145">
        <v>12.65</v>
      </c>
      <c r="P38" s="145">
        <v>12.02</v>
      </c>
      <c r="Q38" s="145">
        <v>11.43</v>
      </c>
      <c r="R38" s="145">
        <v>10.9</v>
      </c>
      <c r="S38" s="145">
        <v>10.41</v>
      </c>
      <c r="T38" s="145">
        <v>9.9499999999999993</v>
      </c>
      <c r="U38" s="146">
        <v>9.5299999999999994</v>
      </c>
      <c r="V38" s="126">
        <v>32</v>
      </c>
    </row>
    <row r="39" spans="1:22" x14ac:dyDescent="0.2">
      <c r="A39" s="392"/>
      <c r="B39" s="126">
        <v>33</v>
      </c>
      <c r="C39" s="141">
        <v>27.99</v>
      </c>
      <c r="D39" s="142">
        <v>25.88</v>
      </c>
      <c r="E39" s="161">
        <v>23.99</v>
      </c>
      <c r="F39" s="161">
        <v>22.29</v>
      </c>
      <c r="G39" s="145">
        <v>20.77</v>
      </c>
      <c r="H39" s="145">
        <v>19.39</v>
      </c>
      <c r="I39" s="145" t="s">
        <v>311</v>
      </c>
      <c r="J39" s="145">
        <v>17.02</v>
      </c>
      <c r="K39" s="145">
        <v>16</v>
      </c>
      <c r="L39" s="145">
        <v>15.08</v>
      </c>
      <c r="M39" s="145">
        <v>14.23</v>
      </c>
      <c r="N39" s="145">
        <v>13.46</v>
      </c>
      <c r="O39" s="145">
        <v>12.75</v>
      </c>
      <c r="P39" s="145">
        <v>12.11</v>
      </c>
      <c r="Q39" s="145">
        <v>11.51</v>
      </c>
      <c r="R39" s="145">
        <v>10.97</v>
      </c>
      <c r="S39" s="145">
        <v>10.46</v>
      </c>
      <c r="T39" s="145">
        <v>10</v>
      </c>
      <c r="U39" s="146">
        <v>9.57</v>
      </c>
      <c r="V39" s="126">
        <v>33</v>
      </c>
    </row>
    <row r="40" spans="1:22" x14ac:dyDescent="0.2">
      <c r="A40" s="392"/>
      <c r="B40" s="126">
        <v>34</v>
      </c>
      <c r="C40" s="141">
        <v>28.7</v>
      </c>
      <c r="D40" s="142">
        <v>26.48</v>
      </c>
      <c r="E40" s="161">
        <v>24.5</v>
      </c>
      <c r="F40" s="161">
        <v>22.72</v>
      </c>
      <c r="G40" s="145">
        <v>21.13</v>
      </c>
      <c r="H40" s="145">
        <v>19.7</v>
      </c>
      <c r="I40" s="145">
        <v>18.41</v>
      </c>
      <c r="J40" s="145">
        <v>17.25</v>
      </c>
      <c r="K40" s="145">
        <v>16.190000000000001</v>
      </c>
      <c r="L40" s="145">
        <v>15.24</v>
      </c>
      <c r="M40" s="145">
        <v>14.37</v>
      </c>
      <c r="N40" s="145">
        <v>13.58</v>
      </c>
      <c r="O40" s="145">
        <v>12.85</v>
      </c>
      <c r="P40" s="145">
        <v>12.19</v>
      </c>
      <c r="Q40" s="145">
        <v>11.59</v>
      </c>
      <c r="R40" s="145">
        <v>11.03</v>
      </c>
      <c r="S40" s="145">
        <v>10.52</v>
      </c>
      <c r="T40" s="145">
        <v>10.050000000000001</v>
      </c>
      <c r="U40" s="146">
        <v>9.61</v>
      </c>
      <c r="V40" s="126">
        <v>34</v>
      </c>
    </row>
    <row r="41" spans="1:22" x14ac:dyDescent="0.2">
      <c r="A41" s="392"/>
      <c r="B41" s="126">
        <v>35</v>
      </c>
      <c r="C41" s="141">
        <v>29.41</v>
      </c>
      <c r="D41" s="142">
        <v>27.08</v>
      </c>
      <c r="E41" s="161">
        <v>25</v>
      </c>
      <c r="F41" s="161">
        <v>23.15</v>
      </c>
      <c r="G41" s="145">
        <v>21.49</v>
      </c>
      <c r="H41" s="145">
        <v>20</v>
      </c>
      <c r="I41" s="145" t="s">
        <v>312</v>
      </c>
      <c r="J41" s="145" t="s">
        <v>313</v>
      </c>
      <c r="K41" s="145">
        <v>16.37</v>
      </c>
      <c r="L41" s="145">
        <v>15.39</v>
      </c>
      <c r="M41" s="145" t="s">
        <v>302</v>
      </c>
      <c r="N41" s="145" t="s">
        <v>330</v>
      </c>
      <c r="O41" s="145">
        <v>12.95</v>
      </c>
      <c r="P41" s="145">
        <v>12.27</v>
      </c>
      <c r="Q41" s="145">
        <v>11.65</v>
      </c>
      <c r="R41" s="145">
        <v>11.09</v>
      </c>
      <c r="S41" s="145">
        <v>10.57</v>
      </c>
      <c r="T41" s="145">
        <v>10.09</v>
      </c>
      <c r="U41" s="146">
        <v>9.64</v>
      </c>
      <c r="V41" s="126">
        <v>35</v>
      </c>
    </row>
    <row r="42" spans="1:22" x14ac:dyDescent="0.2">
      <c r="A42" s="392"/>
      <c r="B42" s="126">
        <v>36</v>
      </c>
      <c r="C42" s="141">
        <v>30.11</v>
      </c>
      <c r="D42" s="142">
        <v>27.66</v>
      </c>
      <c r="E42" s="161">
        <v>25.49</v>
      </c>
      <c r="F42" s="161">
        <v>23.56</v>
      </c>
      <c r="G42" s="145">
        <v>21.83</v>
      </c>
      <c r="H42" s="145">
        <v>20.29</v>
      </c>
      <c r="I42" s="145">
        <v>18.91</v>
      </c>
      <c r="J42" s="145" t="s">
        <v>314</v>
      </c>
      <c r="K42" s="145">
        <v>16.55</v>
      </c>
      <c r="L42" s="145">
        <v>15.54</v>
      </c>
      <c r="M42" s="145" t="s">
        <v>331</v>
      </c>
      <c r="N42" s="145">
        <v>13.79</v>
      </c>
      <c r="O42" s="145">
        <v>13.04</v>
      </c>
      <c r="P42" s="145">
        <v>12.35</v>
      </c>
      <c r="Q42" s="145">
        <v>11.72</v>
      </c>
      <c r="R42" s="145">
        <v>11.14</v>
      </c>
      <c r="S42" s="145">
        <v>10.61</v>
      </c>
      <c r="T42" s="145">
        <v>10.130000000000001</v>
      </c>
      <c r="U42" s="146">
        <v>9.68</v>
      </c>
      <c r="V42" s="126">
        <v>36</v>
      </c>
    </row>
    <row r="43" spans="1:22" x14ac:dyDescent="0.2">
      <c r="A43" s="392"/>
      <c r="B43" s="126">
        <v>37</v>
      </c>
      <c r="C43" s="141">
        <v>30.8</v>
      </c>
      <c r="D43" s="142">
        <v>28.24</v>
      </c>
      <c r="E43" s="161">
        <v>25.97</v>
      </c>
      <c r="F43" s="161">
        <v>23.96</v>
      </c>
      <c r="G43" s="145">
        <v>22.17</v>
      </c>
      <c r="H43" s="145">
        <v>20.57</v>
      </c>
      <c r="I43" s="145">
        <v>19.14</v>
      </c>
      <c r="J43" s="145">
        <v>17.86</v>
      </c>
      <c r="K43" s="145">
        <v>16.71</v>
      </c>
      <c r="L43" s="145" t="s">
        <v>332</v>
      </c>
      <c r="M43" s="145">
        <v>14.74</v>
      </c>
      <c r="N43" s="145" t="s">
        <v>333</v>
      </c>
      <c r="O43" s="145">
        <v>13.12</v>
      </c>
      <c r="P43" s="145">
        <v>12.42</v>
      </c>
      <c r="Q43" s="145">
        <v>11.78</v>
      </c>
      <c r="R43" s="145">
        <v>11.19</v>
      </c>
      <c r="S43" s="145">
        <v>10.65</v>
      </c>
      <c r="T43" s="145">
        <v>10.16</v>
      </c>
      <c r="U43" s="146">
        <v>9.7100000000000009</v>
      </c>
      <c r="V43" s="126">
        <v>37</v>
      </c>
    </row>
    <row r="44" spans="1:22" x14ac:dyDescent="0.2">
      <c r="A44" s="392"/>
      <c r="B44" s="126">
        <v>38</v>
      </c>
      <c r="C44" s="141">
        <v>31.48</v>
      </c>
      <c r="D44" s="142">
        <v>28.81</v>
      </c>
      <c r="E44" s="161">
        <v>26.44</v>
      </c>
      <c r="F44" s="161">
        <v>24.35</v>
      </c>
      <c r="G44" s="145" t="s">
        <v>253</v>
      </c>
      <c r="H44" s="145">
        <v>20.84</v>
      </c>
      <c r="I44" s="145">
        <v>19.37</v>
      </c>
      <c r="J44" s="145">
        <v>18.05</v>
      </c>
      <c r="K44" s="145">
        <v>16.87</v>
      </c>
      <c r="L44" s="145">
        <v>15.8</v>
      </c>
      <c r="M44" s="145" t="s">
        <v>334</v>
      </c>
      <c r="N44" s="145">
        <v>13.98</v>
      </c>
      <c r="O44" s="145">
        <v>13.19</v>
      </c>
      <c r="P44" s="145">
        <v>12.48</v>
      </c>
      <c r="Q44" s="145">
        <v>11.83</v>
      </c>
      <c r="R44" s="145">
        <v>11.23</v>
      </c>
      <c r="S44" s="145">
        <v>10.69</v>
      </c>
      <c r="T44" s="145">
        <v>10.19</v>
      </c>
      <c r="U44" s="146">
        <v>9.73</v>
      </c>
      <c r="V44" s="126">
        <v>38</v>
      </c>
    </row>
    <row r="45" spans="1:22" x14ac:dyDescent="0.2">
      <c r="A45" s="392"/>
      <c r="B45" s="126">
        <v>39</v>
      </c>
      <c r="C45" s="141">
        <v>32.159999999999997</v>
      </c>
      <c r="D45" s="142">
        <v>29.36</v>
      </c>
      <c r="E45" s="161">
        <v>26.9</v>
      </c>
      <c r="F45" s="161">
        <v>24.73</v>
      </c>
      <c r="G45" s="145">
        <v>22.81</v>
      </c>
      <c r="H45" s="145">
        <v>21.1</v>
      </c>
      <c r="I45" s="145" t="s">
        <v>254</v>
      </c>
      <c r="J45" s="145">
        <v>18.23</v>
      </c>
      <c r="K45" s="145">
        <v>17.02</v>
      </c>
      <c r="L45" s="145">
        <v>15.93</v>
      </c>
      <c r="M45" s="145" t="s">
        <v>335</v>
      </c>
      <c r="N45" s="145">
        <v>14.06</v>
      </c>
      <c r="O45" s="145">
        <v>13.26</v>
      </c>
      <c r="P45" s="145">
        <v>12.54</v>
      </c>
      <c r="Q45" s="145">
        <v>11.88</v>
      </c>
      <c r="R45" s="145">
        <v>11.28</v>
      </c>
      <c r="S45" s="145">
        <v>10.73</v>
      </c>
      <c r="T45" s="145">
        <v>10.220000000000001</v>
      </c>
      <c r="U45" s="146">
        <v>9.76</v>
      </c>
      <c r="V45" s="126">
        <v>39</v>
      </c>
    </row>
    <row r="46" spans="1:22" x14ac:dyDescent="0.2">
      <c r="A46" s="392"/>
      <c r="B46" s="126">
        <v>40</v>
      </c>
      <c r="C46" s="141">
        <v>32.83</v>
      </c>
      <c r="D46" s="142">
        <v>29.92</v>
      </c>
      <c r="E46" s="161">
        <v>27.36</v>
      </c>
      <c r="F46" s="161">
        <v>25.1</v>
      </c>
      <c r="G46" s="145">
        <v>23.11</v>
      </c>
      <c r="H46" s="145">
        <v>21.36</v>
      </c>
      <c r="I46" s="145">
        <v>19.79</v>
      </c>
      <c r="J46" s="145">
        <v>18.399999999999999</v>
      </c>
      <c r="K46" s="145">
        <v>17.16</v>
      </c>
      <c r="L46" s="145">
        <v>16.05</v>
      </c>
      <c r="M46" s="145">
        <v>15.05</v>
      </c>
      <c r="N46" s="145">
        <v>14.15</v>
      </c>
      <c r="O46" s="145">
        <v>13.33</v>
      </c>
      <c r="P46" s="145">
        <v>12.59</v>
      </c>
      <c r="Q46" s="145">
        <v>11.92</v>
      </c>
      <c r="R46" s="145">
        <v>11.31</v>
      </c>
      <c r="S46" s="145">
        <v>10.76</v>
      </c>
      <c r="T46" s="145">
        <v>10.25</v>
      </c>
      <c r="U46" s="146">
        <v>9.7799999999999994</v>
      </c>
      <c r="V46" s="126">
        <v>40</v>
      </c>
    </row>
    <row r="47" spans="1:22" x14ac:dyDescent="0.2">
      <c r="A47" s="392"/>
      <c r="B47" s="126">
        <v>41</v>
      </c>
      <c r="C47" s="141">
        <v>33.5</v>
      </c>
      <c r="D47" s="142">
        <v>30.46</v>
      </c>
      <c r="E47" s="161">
        <v>27.8</v>
      </c>
      <c r="F47" s="161">
        <v>25.47</v>
      </c>
      <c r="G47" s="145">
        <v>23.41</v>
      </c>
      <c r="H47" s="145">
        <v>21.6</v>
      </c>
      <c r="I47" s="145">
        <v>19.989999999999998</v>
      </c>
      <c r="J47" s="145">
        <v>18.57</v>
      </c>
      <c r="K47" s="145">
        <v>17.29</v>
      </c>
      <c r="L47" s="145">
        <v>16.16</v>
      </c>
      <c r="M47" s="145" t="s">
        <v>336</v>
      </c>
      <c r="N47" s="145">
        <v>14.22</v>
      </c>
      <c r="O47" s="145">
        <v>13.39</v>
      </c>
      <c r="P47" s="145">
        <v>12.65</v>
      </c>
      <c r="Q47" s="145">
        <v>11.97</v>
      </c>
      <c r="R47" s="145">
        <v>11.35</v>
      </c>
      <c r="S47" s="145">
        <v>10.79</v>
      </c>
      <c r="T47" s="145">
        <v>10.27</v>
      </c>
      <c r="U47" s="146">
        <v>9.8000000000000007</v>
      </c>
      <c r="V47" s="126">
        <v>41</v>
      </c>
    </row>
    <row r="48" spans="1:22" x14ac:dyDescent="0.2">
      <c r="A48" s="392"/>
      <c r="B48" s="126">
        <v>42</v>
      </c>
      <c r="C48" s="141">
        <v>34.159999999999997</v>
      </c>
      <c r="D48" s="142">
        <v>30.99</v>
      </c>
      <c r="E48" s="161">
        <v>28.23</v>
      </c>
      <c r="F48" s="161">
        <v>25.82</v>
      </c>
      <c r="G48" s="145">
        <v>23.7</v>
      </c>
      <c r="H48" s="145">
        <v>21.83</v>
      </c>
      <c r="I48" s="145" t="s">
        <v>255</v>
      </c>
      <c r="J48" s="145">
        <v>18.72</v>
      </c>
      <c r="K48" s="145">
        <v>17.420000000000002</v>
      </c>
      <c r="L48" s="145">
        <v>16.260000000000002</v>
      </c>
      <c r="M48" s="145">
        <v>15.22</v>
      </c>
      <c r="N48" s="145">
        <v>14.29</v>
      </c>
      <c r="O48" s="145">
        <v>13.45</v>
      </c>
      <c r="P48" s="145">
        <v>12.69</v>
      </c>
      <c r="Q48" s="145">
        <v>12.01</v>
      </c>
      <c r="R48" s="145">
        <v>11.38</v>
      </c>
      <c r="S48" s="145">
        <v>10.81</v>
      </c>
      <c r="T48" s="145">
        <v>10.29</v>
      </c>
      <c r="U48" s="146">
        <v>9.82</v>
      </c>
      <c r="V48" s="126">
        <v>42</v>
      </c>
    </row>
    <row r="49" spans="1:22" x14ac:dyDescent="0.2">
      <c r="A49" s="392"/>
      <c r="B49" s="126">
        <v>43</v>
      </c>
      <c r="C49" s="141">
        <v>34.81</v>
      </c>
      <c r="D49" s="142">
        <v>31.52</v>
      </c>
      <c r="E49" s="161">
        <v>28.66</v>
      </c>
      <c r="F49" s="161">
        <v>26.17</v>
      </c>
      <c r="G49" s="145">
        <v>23.98</v>
      </c>
      <c r="H49" s="145">
        <v>22.06</v>
      </c>
      <c r="I49" s="145">
        <v>20.37</v>
      </c>
      <c r="J49" s="145">
        <v>18.87</v>
      </c>
      <c r="K49" s="145">
        <v>17.55</v>
      </c>
      <c r="L49" s="145" t="s">
        <v>337</v>
      </c>
      <c r="M49" s="145">
        <v>15.31</v>
      </c>
      <c r="N49" s="145">
        <v>14.36</v>
      </c>
      <c r="O49" s="145" t="s">
        <v>338</v>
      </c>
      <c r="P49" s="145">
        <v>12.74</v>
      </c>
      <c r="Q49" s="145">
        <v>12.04</v>
      </c>
      <c r="R49" s="145">
        <v>11.41</v>
      </c>
      <c r="S49" s="145">
        <v>10.84</v>
      </c>
      <c r="T49" s="145">
        <v>10.31</v>
      </c>
      <c r="U49" s="146">
        <v>9.83</v>
      </c>
      <c r="V49" s="126">
        <v>43</v>
      </c>
    </row>
    <row r="50" spans="1:22" x14ac:dyDescent="0.2">
      <c r="A50" s="392"/>
      <c r="B50" s="126">
        <v>44</v>
      </c>
      <c r="C50" s="141">
        <v>35.46</v>
      </c>
      <c r="D50" s="142">
        <v>32.04</v>
      </c>
      <c r="E50" s="161">
        <v>29.08</v>
      </c>
      <c r="F50" s="161">
        <v>26.5</v>
      </c>
      <c r="G50" s="145">
        <v>24.25</v>
      </c>
      <c r="H50" s="145">
        <v>22.28</v>
      </c>
      <c r="I50" s="145">
        <v>20.55</v>
      </c>
      <c r="J50" s="145">
        <v>19.02</v>
      </c>
      <c r="K50" s="145">
        <v>17.66</v>
      </c>
      <c r="L50" s="145">
        <v>16.46</v>
      </c>
      <c r="M50" s="145">
        <v>15.38</v>
      </c>
      <c r="N50" s="145" t="s">
        <v>339</v>
      </c>
      <c r="O50" s="145">
        <v>13.56</v>
      </c>
      <c r="P50" s="145">
        <v>12.78</v>
      </c>
      <c r="Q50" s="145">
        <v>12.08</v>
      </c>
      <c r="R50" s="145">
        <v>11.44</v>
      </c>
      <c r="S50" s="145">
        <v>10.86</v>
      </c>
      <c r="T50" s="145">
        <v>10.33</v>
      </c>
      <c r="U50" s="146">
        <v>9.85</v>
      </c>
      <c r="V50" s="126">
        <v>44</v>
      </c>
    </row>
    <row r="51" spans="1:22" x14ac:dyDescent="0.2">
      <c r="A51" s="392"/>
      <c r="B51" s="126">
        <v>45</v>
      </c>
      <c r="C51" s="141">
        <v>36.090000000000003</v>
      </c>
      <c r="D51" s="142">
        <v>32.549999999999997</v>
      </c>
      <c r="E51" s="161">
        <v>29.49</v>
      </c>
      <c r="F51" s="161">
        <v>26.83</v>
      </c>
      <c r="G51" s="145" t="s">
        <v>256</v>
      </c>
      <c r="H51" s="145">
        <v>22.5</v>
      </c>
      <c r="I51" s="145" t="s">
        <v>257</v>
      </c>
      <c r="J51" s="145" t="s">
        <v>258</v>
      </c>
      <c r="K51" s="145">
        <v>17.77</v>
      </c>
      <c r="L51" s="145">
        <v>16.55</v>
      </c>
      <c r="M51" s="145" t="s">
        <v>340</v>
      </c>
      <c r="N51" s="145" t="s">
        <v>341</v>
      </c>
      <c r="O51" s="145">
        <v>13.61</v>
      </c>
      <c r="P51" s="145">
        <v>12.82</v>
      </c>
      <c r="Q51" s="145">
        <v>12.11</v>
      </c>
      <c r="R51" s="145">
        <v>11.47</v>
      </c>
      <c r="S51" s="145">
        <v>10.88</v>
      </c>
      <c r="T51" s="145">
        <v>10.35</v>
      </c>
      <c r="U51" s="146">
        <v>9.86</v>
      </c>
      <c r="V51" s="126">
        <v>45</v>
      </c>
    </row>
    <row r="52" spans="1:22" x14ac:dyDescent="0.2">
      <c r="A52" s="392"/>
      <c r="B52" s="126">
        <v>46</v>
      </c>
      <c r="C52" s="141">
        <v>36.729999999999997</v>
      </c>
      <c r="D52" s="142">
        <v>33.06</v>
      </c>
      <c r="E52" s="161">
        <v>29.89</v>
      </c>
      <c r="F52" s="161">
        <v>27.15</v>
      </c>
      <c r="G52" s="145" t="s">
        <v>259</v>
      </c>
      <c r="H52" s="145">
        <v>22.7</v>
      </c>
      <c r="I52" s="145">
        <v>20.88</v>
      </c>
      <c r="J52" s="145" t="s">
        <v>260</v>
      </c>
      <c r="K52" s="145">
        <v>17.88</v>
      </c>
      <c r="L52" s="145">
        <v>16.63</v>
      </c>
      <c r="M52" s="145" t="s">
        <v>342</v>
      </c>
      <c r="N52" s="145" t="s">
        <v>343</v>
      </c>
      <c r="O52" s="145">
        <v>13.65</v>
      </c>
      <c r="P52" s="145">
        <v>12.85</v>
      </c>
      <c r="Q52" s="145">
        <v>12.14</v>
      </c>
      <c r="R52" s="145">
        <v>11.49</v>
      </c>
      <c r="S52" s="145">
        <v>10.9</v>
      </c>
      <c r="T52" s="145">
        <v>10.36</v>
      </c>
      <c r="U52" s="146">
        <v>9.8800000000000008</v>
      </c>
      <c r="V52" s="126">
        <v>46</v>
      </c>
    </row>
    <row r="53" spans="1:22" x14ac:dyDescent="0.2">
      <c r="A53" s="392"/>
      <c r="B53" s="126">
        <v>47</v>
      </c>
      <c r="C53" s="141">
        <v>37.35</v>
      </c>
      <c r="D53" s="142">
        <v>33.549999999999997</v>
      </c>
      <c r="E53" s="161">
        <v>30.29</v>
      </c>
      <c r="F53" s="161">
        <v>27.47</v>
      </c>
      <c r="G53" s="145">
        <v>25.02</v>
      </c>
      <c r="H53" s="145">
        <v>22.9</v>
      </c>
      <c r="I53" s="145">
        <v>21.04</v>
      </c>
      <c r="J53" s="145" t="s">
        <v>261</v>
      </c>
      <c r="K53" s="145">
        <v>17.98</v>
      </c>
      <c r="L53" s="145">
        <v>16.71</v>
      </c>
      <c r="M53" s="145">
        <v>15.59</v>
      </c>
      <c r="N53" s="145" t="s">
        <v>344</v>
      </c>
      <c r="O53" s="145">
        <v>13.69</v>
      </c>
      <c r="P53" s="145">
        <v>12.89</v>
      </c>
      <c r="Q53" s="145">
        <v>12.16</v>
      </c>
      <c r="R53" s="145">
        <v>11.51</v>
      </c>
      <c r="S53" s="145">
        <v>10.92</v>
      </c>
      <c r="T53" s="145">
        <v>10.38</v>
      </c>
      <c r="U53" s="146">
        <v>9.89</v>
      </c>
      <c r="V53" s="126">
        <v>47</v>
      </c>
    </row>
    <row r="54" spans="1:22" x14ac:dyDescent="0.2">
      <c r="A54" s="392"/>
      <c r="B54" s="126">
        <v>48</v>
      </c>
      <c r="C54" s="141">
        <v>37.97</v>
      </c>
      <c r="D54" s="142">
        <v>34.04</v>
      </c>
      <c r="E54" s="161">
        <v>30.67</v>
      </c>
      <c r="F54" s="161">
        <v>27.77</v>
      </c>
      <c r="G54" s="145">
        <v>25.27</v>
      </c>
      <c r="H54" s="145">
        <v>23.09</v>
      </c>
      <c r="I54" s="145">
        <v>21.2</v>
      </c>
      <c r="J54" s="145">
        <v>19.54</v>
      </c>
      <c r="K54" s="145">
        <v>18.079999999999998</v>
      </c>
      <c r="L54" s="145">
        <v>16.79</v>
      </c>
      <c r="M54" s="145">
        <v>15.65</v>
      </c>
      <c r="N54" s="145">
        <v>14.64</v>
      </c>
      <c r="O54" s="145">
        <v>13.73</v>
      </c>
      <c r="P54" s="145">
        <v>12.92</v>
      </c>
      <c r="Q54" s="145">
        <v>12.19</v>
      </c>
      <c r="R54" s="145">
        <v>11.53</v>
      </c>
      <c r="S54" s="145">
        <v>10.93</v>
      </c>
      <c r="T54" s="145">
        <v>10.39</v>
      </c>
      <c r="U54" s="146">
        <v>9.9</v>
      </c>
      <c r="V54" s="126">
        <v>48</v>
      </c>
    </row>
    <row r="55" spans="1:22" x14ac:dyDescent="0.2">
      <c r="A55" s="392"/>
      <c r="B55" s="126">
        <v>49</v>
      </c>
      <c r="C55" s="141">
        <v>38.590000000000003</v>
      </c>
      <c r="D55" s="142">
        <v>34.520000000000003</v>
      </c>
      <c r="E55" s="161">
        <v>31.05</v>
      </c>
      <c r="F55" s="161">
        <v>28.07</v>
      </c>
      <c r="G55" s="145">
        <v>25.5</v>
      </c>
      <c r="H55" s="145">
        <v>23.28</v>
      </c>
      <c r="I55" s="145" t="s">
        <v>262</v>
      </c>
      <c r="J55" s="145" t="s">
        <v>263</v>
      </c>
      <c r="K55" s="145">
        <v>18.170000000000002</v>
      </c>
      <c r="L55" s="145">
        <v>16.86</v>
      </c>
      <c r="M55" s="145">
        <v>15.71</v>
      </c>
      <c r="N55" s="145" t="s">
        <v>345</v>
      </c>
      <c r="O55" s="145">
        <v>13.77</v>
      </c>
      <c r="P55" s="145">
        <v>12.95</v>
      </c>
      <c r="Q55" s="145">
        <v>12.21</v>
      </c>
      <c r="R55" s="145">
        <v>11.55</v>
      </c>
      <c r="S55" s="145">
        <v>10.95</v>
      </c>
      <c r="T55" s="145">
        <v>10.4</v>
      </c>
      <c r="U55" s="146">
        <v>9.91</v>
      </c>
      <c r="V55" s="126">
        <v>49</v>
      </c>
    </row>
    <row r="56" spans="1:22" x14ac:dyDescent="0.2">
      <c r="A56" s="392"/>
      <c r="B56" s="126">
        <v>50</v>
      </c>
      <c r="C56" s="141">
        <v>39.200000000000003</v>
      </c>
      <c r="D56" s="142">
        <v>35</v>
      </c>
      <c r="E56" s="161">
        <v>31.42</v>
      </c>
      <c r="F56" s="161">
        <v>28.36</v>
      </c>
      <c r="G56" s="145">
        <v>25.73</v>
      </c>
      <c r="H56" s="145">
        <v>23.46</v>
      </c>
      <c r="I56" s="145">
        <v>21.48</v>
      </c>
      <c r="J56" s="145">
        <v>19.760000000000002</v>
      </c>
      <c r="K56" s="145">
        <v>18.260000000000002</v>
      </c>
      <c r="L56" s="145" t="s">
        <v>346</v>
      </c>
      <c r="M56" s="145">
        <v>15.76</v>
      </c>
      <c r="N56" s="145" t="s">
        <v>347</v>
      </c>
      <c r="O56" s="145">
        <v>13.8</v>
      </c>
      <c r="P56" s="145">
        <v>12.97</v>
      </c>
      <c r="Q56" s="145">
        <v>12.23</v>
      </c>
      <c r="R56" s="145">
        <v>11.57</v>
      </c>
      <c r="S56" s="145">
        <v>10.96</v>
      </c>
      <c r="T56" s="145">
        <v>10.41</v>
      </c>
      <c r="U56" s="146">
        <v>9.91</v>
      </c>
      <c r="V56" s="126">
        <v>50</v>
      </c>
    </row>
    <row r="57" spans="1:22" x14ac:dyDescent="0.2">
      <c r="A57" s="392"/>
      <c r="B57" s="126">
        <v>51</v>
      </c>
      <c r="C57" s="141">
        <v>39.799999999999997</v>
      </c>
      <c r="D57" s="142">
        <v>35.47</v>
      </c>
      <c r="E57" s="161">
        <v>31.79</v>
      </c>
      <c r="F57" s="161">
        <v>28.65</v>
      </c>
      <c r="G57" s="145">
        <v>25.95</v>
      </c>
      <c r="H57" s="145">
        <v>23.63</v>
      </c>
      <c r="I57" s="145">
        <v>21.62</v>
      </c>
      <c r="J57" s="145">
        <v>19.87</v>
      </c>
      <c r="K57" s="145">
        <v>18.34</v>
      </c>
      <c r="L57" s="145">
        <v>17</v>
      </c>
      <c r="M57" s="145">
        <v>15.81</v>
      </c>
      <c r="N57" s="145">
        <v>14.76</v>
      </c>
      <c r="O57" s="145">
        <v>13.83</v>
      </c>
      <c r="P57" s="145">
        <v>13</v>
      </c>
      <c r="Q57" s="145">
        <v>12.25</v>
      </c>
      <c r="R57" s="145">
        <v>11.58</v>
      </c>
      <c r="S57" s="145">
        <v>10.97</v>
      </c>
      <c r="T57" s="145">
        <v>10.42</v>
      </c>
      <c r="U57" s="146">
        <v>9.92</v>
      </c>
      <c r="V57" s="126">
        <v>51</v>
      </c>
    </row>
    <row r="58" spans="1:22" x14ac:dyDescent="0.2">
      <c r="A58" s="392"/>
      <c r="B58" s="126">
        <v>52</v>
      </c>
      <c r="C58" s="141">
        <v>40.39</v>
      </c>
      <c r="D58" s="142">
        <v>35.93</v>
      </c>
      <c r="E58" s="161">
        <v>32.14</v>
      </c>
      <c r="F58" s="161">
        <v>28.92</v>
      </c>
      <c r="G58" s="145">
        <v>26.17</v>
      </c>
      <c r="H58" s="145">
        <v>23.8</v>
      </c>
      <c r="I58" s="145">
        <v>21.75</v>
      </c>
      <c r="J58" s="145" t="s">
        <v>264</v>
      </c>
      <c r="K58" s="145">
        <v>18.420000000000002</v>
      </c>
      <c r="L58" s="145">
        <v>17.059999999999999</v>
      </c>
      <c r="M58" s="145">
        <v>15.86</v>
      </c>
      <c r="N58" s="145">
        <v>14.8</v>
      </c>
      <c r="O58" s="145">
        <v>13.86</v>
      </c>
      <c r="P58" s="145">
        <v>13.02</v>
      </c>
      <c r="Q58" s="145">
        <v>12.27</v>
      </c>
      <c r="R58" s="145">
        <v>11.6</v>
      </c>
      <c r="S58" s="145">
        <v>10.99</v>
      </c>
      <c r="T58" s="145">
        <v>10.43</v>
      </c>
      <c r="U58" s="146">
        <v>9.93</v>
      </c>
      <c r="V58" s="126">
        <v>52</v>
      </c>
    </row>
    <row r="59" spans="1:22" x14ac:dyDescent="0.2">
      <c r="A59" s="392"/>
      <c r="B59" s="126">
        <v>53</v>
      </c>
      <c r="C59" s="141">
        <v>40.98</v>
      </c>
      <c r="D59" s="142">
        <v>36.380000000000003</v>
      </c>
      <c r="E59" s="161">
        <v>32.5</v>
      </c>
      <c r="F59" s="161">
        <v>29.19</v>
      </c>
      <c r="G59" s="145">
        <v>26.37</v>
      </c>
      <c r="H59" s="145">
        <v>23.96</v>
      </c>
      <c r="I59" s="145">
        <v>21.87</v>
      </c>
      <c r="J59" s="145">
        <v>20.07</v>
      </c>
      <c r="K59" s="145">
        <v>18.489999999999998</v>
      </c>
      <c r="L59" s="145">
        <v>17.12</v>
      </c>
      <c r="M59" s="145">
        <v>15.91</v>
      </c>
      <c r="N59" s="145">
        <v>14.84</v>
      </c>
      <c r="O59" s="145">
        <v>13.89</v>
      </c>
      <c r="P59" s="145">
        <v>13.04</v>
      </c>
      <c r="Q59" s="145">
        <v>12.29</v>
      </c>
      <c r="R59" s="145">
        <v>11.61</v>
      </c>
      <c r="S59" s="145">
        <v>11</v>
      </c>
      <c r="T59" s="145">
        <v>10.44</v>
      </c>
      <c r="U59" s="146">
        <v>9.94</v>
      </c>
      <c r="V59" s="126">
        <v>53</v>
      </c>
    </row>
    <row r="60" spans="1:22" x14ac:dyDescent="0.2">
      <c r="A60" s="392"/>
      <c r="B60" s="126">
        <v>54</v>
      </c>
      <c r="C60" s="141">
        <v>41.57</v>
      </c>
      <c r="D60" s="142">
        <v>36.83</v>
      </c>
      <c r="E60" s="161">
        <v>32.840000000000003</v>
      </c>
      <c r="F60" s="161">
        <v>29.46</v>
      </c>
      <c r="G60" s="145">
        <v>26.58</v>
      </c>
      <c r="H60" s="145">
        <v>24.11</v>
      </c>
      <c r="I60" s="145">
        <v>21.99</v>
      </c>
      <c r="J60" s="145">
        <v>20.16</v>
      </c>
      <c r="K60" s="145">
        <v>18.57</v>
      </c>
      <c r="L60" s="145">
        <v>17.170000000000002</v>
      </c>
      <c r="M60" s="145" t="s">
        <v>348</v>
      </c>
      <c r="N60" s="145">
        <v>14.87</v>
      </c>
      <c r="O60" s="145">
        <v>13.92</v>
      </c>
      <c r="P60" s="145">
        <v>13.06</v>
      </c>
      <c r="Q60" s="145">
        <v>12.3</v>
      </c>
      <c r="R60" s="145">
        <v>11.62</v>
      </c>
      <c r="S60" s="145">
        <v>11.01</v>
      </c>
      <c r="T60" s="145">
        <v>10.45</v>
      </c>
      <c r="U60" s="146">
        <v>9.94</v>
      </c>
      <c r="V60" s="126">
        <v>54</v>
      </c>
    </row>
    <row r="61" spans="1:22" x14ac:dyDescent="0.2">
      <c r="A61" s="392"/>
      <c r="B61" s="126">
        <v>55</v>
      </c>
      <c r="C61" s="141">
        <v>42.15</v>
      </c>
      <c r="D61" s="142">
        <v>37.270000000000003</v>
      </c>
      <c r="E61" s="161">
        <v>33.17</v>
      </c>
      <c r="F61" s="161">
        <v>29.71</v>
      </c>
      <c r="G61" s="145">
        <v>26.77</v>
      </c>
      <c r="H61" s="145">
        <v>24.26</v>
      </c>
      <c r="I61" s="145">
        <v>22.11</v>
      </c>
      <c r="J61" s="145">
        <v>20.25</v>
      </c>
      <c r="K61" s="145">
        <v>18.63</v>
      </c>
      <c r="L61" s="145">
        <v>17.23</v>
      </c>
      <c r="M61" s="145" t="s">
        <v>349</v>
      </c>
      <c r="N61" s="145" t="s">
        <v>350</v>
      </c>
      <c r="O61" s="145">
        <v>13.94</v>
      </c>
      <c r="P61" s="145">
        <v>13.08</v>
      </c>
      <c r="Q61" s="145">
        <v>12.32</v>
      </c>
      <c r="R61" s="145">
        <v>11.63</v>
      </c>
      <c r="S61" s="145">
        <v>11.01</v>
      </c>
      <c r="T61" s="145">
        <v>10.45</v>
      </c>
      <c r="U61" s="146">
        <v>9.9499999999999993</v>
      </c>
      <c r="V61" s="126">
        <v>55</v>
      </c>
    </row>
    <row r="62" spans="1:22" x14ac:dyDescent="0.2">
      <c r="A62" s="392"/>
      <c r="B62" s="126">
        <v>56</v>
      </c>
      <c r="C62" s="141">
        <v>42.72</v>
      </c>
      <c r="D62" s="142">
        <v>37.71</v>
      </c>
      <c r="E62" s="161">
        <v>33.5</v>
      </c>
      <c r="F62" s="161">
        <v>29.96</v>
      </c>
      <c r="G62" s="145">
        <v>26.97</v>
      </c>
      <c r="H62" s="145">
        <v>24.41</v>
      </c>
      <c r="I62" s="145" t="s">
        <v>265</v>
      </c>
      <c r="J62" s="145" t="s">
        <v>266</v>
      </c>
      <c r="K62" s="145">
        <v>18.7</v>
      </c>
      <c r="L62" s="145">
        <v>17.28</v>
      </c>
      <c r="M62" s="145">
        <v>16.03</v>
      </c>
      <c r="N62" s="145" t="s">
        <v>351</v>
      </c>
      <c r="O62" s="145">
        <v>13.96</v>
      </c>
      <c r="P62" s="145">
        <v>13.1</v>
      </c>
      <c r="Q62" s="145">
        <v>12.33</v>
      </c>
      <c r="R62" s="145">
        <v>11.64</v>
      </c>
      <c r="S62" s="145">
        <v>11.02</v>
      </c>
      <c r="T62" s="145">
        <v>10.46</v>
      </c>
      <c r="U62" s="146">
        <v>9.9499999999999993</v>
      </c>
      <c r="V62" s="126">
        <v>56</v>
      </c>
    </row>
    <row r="63" spans="1:22" x14ac:dyDescent="0.2">
      <c r="A63" s="392"/>
      <c r="B63" s="126">
        <v>57</v>
      </c>
      <c r="C63" s="141">
        <v>43.29</v>
      </c>
      <c r="D63" s="142">
        <v>38.130000000000003</v>
      </c>
      <c r="E63" s="161">
        <v>33.83</v>
      </c>
      <c r="F63" s="161">
        <v>30.21</v>
      </c>
      <c r="G63" s="145">
        <v>27.15</v>
      </c>
      <c r="H63" s="145" t="s">
        <v>267</v>
      </c>
      <c r="I63" s="145">
        <v>22.33</v>
      </c>
      <c r="J63" s="145">
        <v>20.41</v>
      </c>
      <c r="K63" s="145">
        <v>18.760000000000002</v>
      </c>
      <c r="L63" s="145" t="s">
        <v>352</v>
      </c>
      <c r="M63" s="145">
        <v>16.059999999999999</v>
      </c>
      <c r="N63" s="145">
        <v>14.96</v>
      </c>
      <c r="O63" s="145">
        <v>13.98</v>
      </c>
      <c r="P63" s="145">
        <v>13.12</v>
      </c>
      <c r="Q63" s="145">
        <v>12.34</v>
      </c>
      <c r="R63" s="145">
        <v>11.65</v>
      </c>
      <c r="S63" s="145">
        <v>11.03</v>
      </c>
      <c r="T63" s="145">
        <v>10.47</v>
      </c>
      <c r="U63" s="146">
        <v>9.9600000000000009</v>
      </c>
      <c r="V63" s="126">
        <v>57</v>
      </c>
    </row>
    <row r="64" spans="1:22" x14ac:dyDescent="0.2">
      <c r="A64" s="392"/>
      <c r="B64" s="126">
        <v>58</v>
      </c>
      <c r="C64" s="141">
        <v>43.85</v>
      </c>
      <c r="D64" s="142">
        <v>38.56</v>
      </c>
      <c r="E64" s="161">
        <v>34.15</v>
      </c>
      <c r="F64" s="161">
        <v>30.45</v>
      </c>
      <c r="G64" s="145">
        <v>27.33</v>
      </c>
      <c r="H64" s="145">
        <v>24.69</v>
      </c>
      <c r="I64" s="145">
        <v>22.43</v>
      </c>
      <c r="J64" s="145">
        <v>20.49</v>
      </c>
      <c r="K64" s="145">
        <v>18.82</v>
      </c>
      <c r="L64" s="145">
        <v>17.37</v>
      </c>
      <c r="M64" s="145">
        <v>16.100000000000001</v>
      </c>
      <c r="N64" s="145">
        <v>14.99</v>
      </c>
      <c r="O64" s="145">
        <v>14</v>
      </c>
      <c r="P64" s="145">
        <v>13.13</v>
      </c>
      <c r="Q64" s="145">
        <v>12.36</v>
      </c>
      <c r="R64" s="145">
        <v>11.66</v>
      </c>
      <c r="S64" s="145">
        <v>11.04</v>
      </c>
      <c r="T64" s="145">
        <v>10.47</v>
      </c>
      <c r="U64" s="146">
        <v>9.9600000000000009</v>
      </c>
      <c r="V64" s="126">
        <v>58</v>
      </c>
    </row>
    <row r="65" spans="1:22" x14ac:dyDescent="0.2">
      <c r="A65" s="392"/>
      <c r="B65" s="126">
        <v>59</v>
      </c>
      <c r="C65" s="141">
        <v>44.4</v>
      </c>
      <c r="D65" s="142">
        <v>38.97</v>
      </c>
      <c r="E65" s="161">
        <v>34.46</v>
      </c>
      <c r="F65" s="161">
        <v>30.68</v>
      </c>
      <c r="G65" s="145">
        <v>27.51</v>
      </c>
      <c r="H65" s="145">
        <v>24.82</v>
      </c>
      <c r="I65" s="145">
        <v>22.53</v>
      </c>
      <c r="J65" s="145">
        <v>20.57</v>
      </c>
      <c r="K65" s="145" t="s">
        <v>268</v>
      </c>
      <c r="L65" s="145">
        <v>17.41</v>
      </c>
      <c r="M65" s="145">
        <v>16.13</v>
      </c>
      <c r="N65" s="145">
        <v>15.01</v>
      </c>
      <c r="O65" s="145">
        <v>14.02</v>
      </c>
      <c r="P65" s="145">
        <v>13.15</v>
      </c>
      <c r="Q65" s="145">
        <v>12.37</v>
      </c>
      <c r="R65" s="145">
        <v>11.67</v>
      </c>
      <c r="S65" s="145">
        <v>11.04</v>
      </c>
      <c r="T65" s="145">
        <v>10.48</v>
      </c>
      <c r="U65" s="146">
        <v>9.9600000000000009</v>
      </c>
      <c r="V65" s="126">
        <v>59</v>
      </c>
    </row>
    <row r="66" spans="1:22" x14ac:dyDescent="0.2">
      <c r="A66" s="392"/>
      <c r="B66" s="126">
        <v>60</v>
      </c>
      <c r="C66" s="141">
        <v>44.96</v>
      </c>
      <c r="D66" s="142">
        <v>39.380000000000003</v>
      </c>
      <c r="E66" s="161">
        <v>34.76</v>
      </c>
      <c r="F66" s="161">
        <v>30.91</v>
      </c>
      <c r="G66" s="145">
        <v>27.68</v>
      </c>
      <c r="H66" s="145">
        <v>24.94</v>
      </c>
      <c r="I66" s="145">
        <v>22.62</v>
      </c>
      <c r="J66" s="145">
        <v>20.64</v>
      </c>
      <c r="K66" s="145">
        <v>18.93</v>
      </c>
      <c r="L66" s="145">
        <v>17.45</v>
      </c>
      <c r="M66" s="145" t="s">
        <v>353</v>
      </c>
      <c r="N66" s="145">
        <v>15.03</v>
      </c>
      <c r="O66" s="145">
        <v>14.04</v>
      </c>
      <c r="P66" s="145">
        <v>13.16</v>
      </c>
      <c r="Q66" s="145">
        <v>12.38</v>
      </c>
      <c r="R66" s="145">
        <v>11.68</v>
      </c>
      <c r="S66" s="145">
        <v>11.05</v>
      </c>
      <c r="T66" s="145">
        <v>10.48</v>
      </c>
      <c r="U66" s="146">
        <v>9.9700000000000006</v>
      </c>
      <c r="V66" s="126">
        <v>60</v>
      </c>
    </row>
    <row r="67" spans="1:22" x14ac:dyDescent="0.2">
      <c r="A67" s="392"/>
      <c r="B67" s="126">
        <v>61</v>
      </c>
      <c r="C67" s="141">
        <v>45.5</v>
      </c>
      <c r="D67" s="142">
        <v>39.78</v>
      </c>
      <c r="E67" s="161">
        <v>35.06</v>
      </c>
      <c r="F67" s="161">
        <v>31.13</v>
      </c>
      <c r="G67" s="145" t="s">
        <v>269</v>
      </c>
      <c r="H67" s="145">
        <v>25.07</v>
      </c>
      <c r="I67" s="145">
        <v>22.71</v>
      </c>
      <c r="J67" s="145">
        <v>20.71</v>
      </c>
      <c r="K67" s="145">
        <v>18.98</v>
      </c>
      <c r="L67" s="145">
        <v>17.489999999999998</v>
      </c>
      <c r="M67" s="145">
        <v>16.190000000000001</v>
      </c>
      <c r="N67" s="145">
        <v>15.05</v>
      </c>
      <c r="O67" s="145">
        <v>14.06</v>
      </c>
      <c r="P67" s="145" t="s">
        <v>354</v>
      </c>
      <c r="Q67" s="145">
        <v>12.39</v>
      </c>
      <c r="R67" s="145">
        <v>11.68</v>
      </c>
      <c r="S67" s="145">
        <v>11.05</v>
      </c>
      <c r="T67" s="145">
        <v>10.48</v>
      </c>
      <c r="U67" s="146">
        <v>9.9700000000000006</v>
      </c>
      <c r="V67" s="126">
        <v>61</v>
      </c>
    </row>
    <row r="68" spans="1:22" x14ac:dyDescent="0.2">
      <c r="A68" s="392"/>
      <c r="B68" s="126">
        <v>62</v>
      </c>
      <c r="C68" s="141">
        <v>46.04</v>
      </c>
      <c r="D68" s="142">
        <v>40.18</v>
      </c>
      <c r="E68" s="161">
        <v>35.35</v>
      </c>
      <c r="F68" s="161">
        <v>31.35</v>
      </c>
      <c r="G68" s="145">
        <v>28</v>
      </c>
      <c r="H68" s="145">
        <v>25.19</v>
      </c>
      <c r="I68" s="145" t="s">
        <v>270</v>
      </c>
      <c r="J68" s="145" t="s">
        <v>271</v>
      </c>
      <c r="K68" s="145">
        <v>19.03</v>
      </c>
      <c r="L68" s="145">
        <v>17.52</v>
      </c>
      <c r="M68" s="145" t="s">
        <v>355</v>
      </c>
      <c r="N68" s="145">
        <v>15.07</v>
      </c>
      <c r="O68" s="145">
        <v>14.07</v>
      </c>
      <c r="P68" s="145">
        <v>13.18</v>
      </c>
      <c r="Q68" s="145">
        <v>12.39</v>
      </c>
      <c r="R68" s="145">
        <v>11.69</v>
      </c>
      <c r="S68" s="145">
        <v>11.06</v>
      </c>
      <c r="T68" s="145">
        <v>10.49</v>
      </c>
      <c r="U68" s="146">
        <v>9.9700000000000006</v>
      </c>
      <c r="V68" s="126">
        <v>62</v>
      </c>
    </row>
    <row r="69" spans="1:22" x14ac:dyDescent="0.2">
      <c r="A69" s="392"/>
      <c r="B69" s="126">
        <v>63</v>
      </c>
      <c r="C69" s="141">
        <v>46.57</v>
      </c>
      <c r="D69" s="142">
        <v>40.57</v>
      </c>
      <c r="E69" s="161">
        <v>35.64</v>
      </c>
      <c r="F69" s="161">
        <v>31.56</v>
      </c>
      <c r="G69" s="145">
        <v>28.16</v>
      </c>
      <c r="H69" s="145">
        <v>25.3</v>
      </c>
      <c r="I69" s="145" t="s">
        <v>272</v>
      </c>
      <c r="J69" s="145">
        <v>20.83</v>
      </c>
      <c r="K69" s="145">
        <v>19.079999999999998</v>
      </c>
      <c r="L69" s="145">
        <v>17.559999999999999</v>
      </c>
      <c r="M69" s="145">
        <v>16.239999999999998</v>
      </c>
      <c r="N69" s="145">
        <v>15.09</v>
      </c>
      <c r="O69" s="145">
        <v>14.08</v>
      </c>
      <c r="P69" s="145">
        <v>13.19</v>
      </c>
      <c r="Q69" s="145">
        <v>12.4</v>
      </c>
      <c r="R69" s="145">
        <v>11.7</v>
      </c>
      <c r="S69" s="145">
        <v>11.06</v>
      </c>
      <c r="T69" s="145">
        <v>10.49</v>
      </c>
      <c r="U69" s="146">
        <v>9.98</v>
      </c>
      <c r="V69" s="126">
        <v>63</v>
      </c>
    </row>
    <row r="70" spans="1:22" x14ac:dyDescent="0.2">
      <c r="A70" s="392"/>
      <c r="B70" s="126">
        <v>64</v>
      </c>
      <c r="C70" s="141">
        <v>47.1</v>
      </c>
      <c r="D70" s="142">
        <v>40.96</v>
      </c>
      <c r="E70" s="161">
        <v>35.92</v>
      </c>
      <c r="F70" s="161">
        <v>31.76</v>
      </c>
      <c r="G70" s="145">
        <v>28.31</v>
      </c>
      <c r="H70" s="145">
        <v>25.41</v>
      </c>
      <c r="I70" s="145">
        <v>22.97</v>
      </c>
      <c r="J70" s="145">
        <v>20.89</v>
      </c>
      <c r="K70" s="145">
        <v>19.12</v>
      </c>
      <c r="L70" s="145">
        <v>17.59</v>
      </c>
      <c r="M70" s="145">
        <v>16.27</v>
      </c>
      <c r="N70" s="145">
        <v>15.11</v>
      </c>
      <c r="O70" s="145">
        <v>14.1</v>
      </c>
      <c r="P70" s="145">
        <v>13.2</v>
      </c>
      <c r="Q70" s="145">
        <v>12.41</v>
      </c>
      <c r="R70" s="145">
        <v>11.7</v>
      </c>
      <c r="S70" s="145">
        <v>11.07</v>
      </c>
      <c r="T70" s="145">
        <v>10.49</v>
      </c>
      <c r="U70" s="146">
        <v>9.98</v>
      </c>
      <c r="V70" s="126">
        <v>64</v>
      </c>
    </row>
    <row r="71" spans="1:22" x14ac:dyDescent="0.2">
      <c r="A71" s="392"/>
      <c r="B71" s="126">
        <v>65</v>
      </c>
      <c r="C71" s="141">
        <v>47.63</v>
      </c>
      <c r="D71" s="142">
        <v>41.34</v>
      </c>
      <c r="E71" s="161">
        <v>36.200000000000003</v>
      </c>
      <c r="F71" s="161">
        <v>31.96</v>
      </c>
      <c r="G71" s="145">
        <v>28.45</v>
      </c>
      <c r="H71" s="145">
        <v>25.52</v>
      </c>
      <c r="I71" s="145">
        <v>23.05</v>
      </c>
      <c r="J71" s="145">
        <v>20.95</v>
      </c>
      <c r="K71" s="145">
        <v>19.16</v>
      </c>
      <c r="L71" s="145">
        <v>17.62</v>
      </c>
      <c r="M71" s="145" t="s">
        <v>356</v>
      </c>
      <c r="N71" s="145" t="s">
        <v>357</v>
      </c>
      <c r="O71" s="145">
        <v>14.11</v>
      </c>
      <c r="P71" s="145">
        <v>13.21</v>
      </c>
      <c r="Q71" s="145">
        <v>12.42</v>
      </c>
      <c r="R71" s="145">
        <v>11.71</v>
      </c>
      <c r="S71" s="145">
        <v>11.07</v>
      </c>
      <c r="T71" s="145">
        <v>10.5</v>
      </c>
      <c r="U71" s="146">
        <v>9.98</v>
      </c>
      <c r="V71" s="126">
        <v>65</v>
      </c>
    </row>
    <row r="72" spans="1:22" x14ac:dyDescent="0.2">
      <c r="A72" s="392"/>
      <c r="B72" s="126">
        <v>66</v>
      </c>
      <c r="C72" s="141">
        <v>48.15</v>
      </c>
      <c r="D72" s="142">
        <v>41.71</v>
      </c>
      <c r="E72" s="161">
        <v>36.47</v>
      </c>
      <c r="F72" s="161">
        <v>32.159999999999997</v>
      </c>
      <c r="G72" s="145">
        <v>28.6</v>
      </c>
      <c r="H72" s="145">
        <v>25.62</v>
      </c>
      <c r="I72" s="145">
        <v>23.12</v>
      </c>
      <c r="J72" s="145">
        <v>21.01</v>
      </c>
      <c r="K72" s="145">
        <v>19.2</v>
      </c>
      <c r="L72" s="145">
        <v>17.649999999999999</v>
      </c>
      <c r="M72" s="145">
        <v>16.309999999999999</v>
      </c>
      <c r="N72" s="145">
        <v>15.14</v>
      </c>
      <c r="O72" s="145">
        <v>14.12</v>
      </c>
      <c r="P72" s="145">
        <v>13.22</v>
      </c>
      <c r="Q72" s="145">
        <v>12.42</v>
      </c>
      <c r="R72" s="145">
        <v>11.71</v>
      </c>
      <c r="S72" s="145">
        <v>11.07</v>
      </c>
      <c r="T72" s="145">
        <v>10.5</v>
      </c>
      <c r="U72" s="146">
        <v>9.98</v>
      </c>
      <c r="V72" s="126">
        <v>66</v>
      </c>
    </row>
    <row r="73" spans="1:22" x14ac:dyDescent="0.2">
      <c r="A73" s="392"/>
      <c r="B73" s="126">
        <v>67</v>
      </c>
      <c r="C73" s="141">
        <v>48.66</v>
      </c>
      <c r="D73" s="142">
        <v>42.08</v>
      </c>
      <c r="E73" s="161">
        <v>36.729999999999997</v>
      </c>
      <c r="F73" s="161">
        <v>32.35</v>
      </c>
      <c r="G73" s="145">
        <v>28.73</v>
      </c>
      <c r="H73" s="145">
        <v>25.72</v>
      </c>
      <c r="I73" s="145">
        <v>23.19</v>
      </c>
      <c r="J73" s="145">
        <v>21.06</v>
      </c>
      <c r="K73" s="145" t="s">
        <v>273</v>
      </c>
      <c r="L73" s="145" t="s">
        <v>358</v>
      </c>
      <c r="M73" s="145">
        <v>16.329999999999998</v>
      </c>
      <c r="N73" s="145">
        <v>15.16</v>
      </c>
      <c r="O73" s="145">
        <v>14.13</v>
      </c>
      <c r="P73" s="145">
        <v>13.23</v>
      </c>
      <c r="Q73" s="145">
        <v>12.43</v>
      </c>
      <c r="R73" s="145">
        <v>11.71</v>
      </c>
      <c r="S73" s="145">
        <v>11.08</v>
      </c>
      <c r="T73" s="145">
        <v>10.5</v>
      </c>
      <c r="U73" s="146">
        <v>9.98</v>
      </c>
      <c r="V73" s="126">
        <v>67</v>
      </c>
    </row>
    <row r="74" spans="1:22" x14ac:dyDescent="0.2">
      <c r="A74" s="392"/>
      <c r="B74" s="126">
        <v>68</v>
      </c>
      <c r="C74" s="141">
        <v>49.17</v>
      </c>
      <c r="D74" s="142">
        <v>42.44</v>
      </c>
      <c r="E74" s="161">
        <v>36.99</v>
      </c>
      <c r="F74" s="161">
        <v>32.54</v>
      </c>
      <c r="G74" s="145">
        <v>28.87</v>
      </c>
      <c r="H74" s="145">
        <v>25.82</v>
      </c>
      <c r="I74" s="145">
        <v>23.26</v>
      </c>
      <c r="J74" s="145">
        <v>21.11</v>
      </c>
      <c r="K74" s="145">
        <v>19.28</v>
      </c>
      <c r="L74" s="145">
        <v>17.7</v>
      </c>
      <c r="M74" s="145">
        <v>16.350000000000001</v>
      </c>
      <c r="N74" s="145">
        <v>15.17</v>
      </c>
      <c r="O74" s="145">
        <v>14.14</v>
      </c>
      <c r="P74" s="145">
        <v>13.24</v>
      </c>
      <c r="Q74" s="145">
        <v>12.43</v>
      </c>
      <c r="R74" s="145">
        <v>11.72</v>
      </c>
      <c r="S74" s="145">
        <v>11.08</v>
      </c>
      <c r="T74" s="145">
        <v>10.5</v>
      </c>
      <c r="U74" s="146">
        <v>9.98</v>
      </c>
      <c r="V74" s="126">
        <v>68</v>
      </c>
    </row>
    <row r="75" spans="1:22" x14ac:dyDescent="0.2">
      <c r="A75" s="392"/>
      <c r="B75" s="126">
        <v>69</v>
      </c>
      <c r="C75" s="141">
        <v>49.67</v>
      </c>
      <c r="D75" s="142">
        <v>42.8</v>
      </c>
      <c r="E75" s="161">
        <v>37.25</v>
      </c>
      <c r="F75" s="161">
        <v>32.72</v>
      </c>
      <c r="G75" s="145" t="s">
        <v>274</v>
      </c>
      <c r="H75" s="145">
        <v>25.91</v>
      </c>
      <c r="I75" s="145">
        <v>23.33</v>
      </c>
      <c r="J75" s="145">
        <v>21.16</v>
      </c>
      <c r="K75" s="145">
        <v>19.309999999999999</v>
      </c>
      <c r="L75" s="145">
        <v>17.73</v>
      </c>
      <c r="M75" s="145">
        <v>16.37</v>
      </c>
      <c r="N75" s="145">
        <v>15.19</v>
      </c>
      <c r="O75" s="145">
        <v>14.15</v>
      </c>
      <c r="P75" s="145">
        <v>13.24</v>
      </c>
      <c r="Q75" s="145">
        <v>12.44</v>
      </c>
      <c r="R75" s="145">
        <v>11.72</v>
      </c>
      <c r="S75" s="145">
        <v>11.08</v>
      </c>
      <c r="T75" s="145">
        <v>10.51</v>
      </c>
      <c r="U75" s="146">
        <v>9.99</v>
      </c>
      <c r="V75" s="126">
        <v>69</v>
      </c>
    </row>
    <row r="76" spans="1:22" x14ac:dyDescent="0.2">
      <c r="A76" s="392"/>
      <c r="B76" s="126">
        <v>70</v>
      </c>
      <c r="C76" s="141">
        <v>50.17</v>
      </c>
      <c r="D76" s="142">
        <v>43.15</v>
      </c>
      <c r="E76" s="161">
        <v>37.5</v>
      </c>
      <c r="F76" s="161">
        <v>32.9</v>
      </c>
      <c r="G76" s="145">
        <v>29.12</v>
      </c>
      <c r="H76" s="145">
        <v>26</v>
      </c>
      <c r="I76" s="145" t="s">
        <v>275</v>
      </c>
      <c r="J76" s="145">
        <v>21.2</v>
      </c>
      <c r="K76" s="145">
        <v>19.34</v>
      </c>
      <c r="L76" s="145">
        <v>17.75</v>
      </c>
      <c r="M76" s="145">
        <v>16.38</v>
      </c>
      <c r="N76" s="145">
        <v>15.2</v>
      </c>
      <c r="O76" s="145">
        <v>14.16</v>
      </c>
      <c r="P76" s="145">
        <v>13.25</v>
      </c>
      <c r="Q76" s="145">
        <v>12.44</v>
      </c>
      <c r="R76" s="145">
        <v>11.73</v>
      </c>
      <c r="S76" s="145">
        <v>11.08</v>
      </c>
      <c r="T76" s="145">
        <v>10.51</v>
      </c>
      <c r="U76" s="146">
        <v>9.99</v>
      </c>
      <c r="V76" s="126">
        <v>70</v>
      </c>
    </row>
    <row r="77" spans="1:22" x14ac:dyDescent="0.2">
      <c r="A77" s="392"/>
      <c r="B77" s="126">
        <v>71</v>
      </c>
      <c r="C77" s="141">
        <v>50.66</v>
      </c>
      <c r="D77" s="142">
        <v>43.5</v>
      </c>
      <c r="E77" s="161">
        <v>37.74</v>
      </c>
      <c r="F77" s="161">
        <v>33.07</v>
      </c>
      <c r="G77" s="145">
        <v>29.25</v>
      </c>
      <c r="H77" s="145">
        <v>26.09</v>
      </c>
      <c r="I77" s="145" t="s">
        <v>276</v>
      </c>
      <c r="J77" s="145">
        <v>21.25</v>
      </c>
      <c r="K77" s="145">
        <v>19.37</v>
      </c>
      <c r="L77" s="145">
        <v>17.78</v>
      </c>
      <c r="M77" s="145" t="s">
        <v>359</v>
      </c>
      <c r="N77" s="145">
        <v>15.21</v>
      </c>
      <c r="O77" s="145">
        <v>14.17</v>
      </c>
      <c r="P77" s="145">
        <v>13.25</v>
      </c>
      <c r="Q77" s="145">
        <v>12.45</v>
      </c>
      <c r="R77" s="145">
        <v>11.73</v>
      </c>
      <c r="S77" s="145">
        <v>11.09</v>
      </c>
      <c r="T77" s="145">
        <v>10.51</v>
      </c>
      <c r="U77" s="146">
        <v>9.99</v>
      </c>
      <c r="V77" s="126">
        <v>71</v>
      </c>
    </row>
    <row r="78" spans="1:22" x14ac:dyDescent="0.2">
      <c r="A78" s="392"/>
      <c r="B78" s="126">
        <v>72</v>
      </c>
      <c r="C78" s="141">
        <v>51.15</v>
      </c>
      <c r="D78" s="142">
        <v>43.84</v>
      </c>
      <c r="E78" s="161">
        <v>37.979999999999997</v>
      </c>
      <c r="F78" s="161">
        <v>33.24</v>
      </c>
      <c r="G78" s="145" t="s">
        <v>277</v>
      </c>
      <c r="H78" s="145">
        <v>26.17</v>
      </c>
      <c r="I78" s="145">
        <v>23.52</v>
      </c>
      <c r="J78" s="145" t="s">
        <v>278</v>
      </c>
      <c r="K78" s="145">
        <v>19.399999999999999</v>
      </c>
      <c r="L78" s="145">
        <v>17.8</v>
      </c>
      <c r="M78" s="145">
        <v>16.420000000000002</v>
      </c>
      <c r="N78" s="145">
        <v>15.22</v>
      </c>
      <c r="O78" s="145">
        <v>14.18</v>
      </c>
      <c r="P78" s="145">
        <v>13.26</v>
      </c>
      <c r="Q78" s="145">
        <v>12.45</v>
      </c>
      <c r="R78" s="145">
        <v>11.73</v>
      </c>
      <c r="S78" s="145">
        <v>11.09</v>
      </c>
      <c r="T78" s="145">
        <v>10.51</v>
      </c>
      <c r="U78" s="146">
        <v>9.99</v>
      </c>
      <c r="V78" s="126">
        <v>72</v>
      </c>
    </row>
    <row r="79" spans="1:22" x14ac:dyDescent="0.2">
      <c r="A79" s="392"/>
      <c r="B79" s="126">
        <v>73</v>
      </c>
      <c r="C79" s="141">
        <v>51.63</v>
      </c>
      <c r="D79" s="142">
        <v>44.18</v>
      </c>
      <c r="E79" s="161">
        <v>38.22</v>
      </c>
      <c r="F79" s="161">
        <v>33.4</v>
      </c>
      <c r="G79" s="145">
        <v>29.48</v>
      </c>
      <c r="H79" s="145">
        <v>26.25</v>
      </c>
      <c r="I79" s="145">
        <v>23.57</v>
      </c>
      <c r="J79" s="145">
        <v>21.33</v>
      </c>
      <c r="K79" s="145">
        <v>19.43</v>
      </c>
      <c r="L79" s="145" t="s">
        <v>360</v>
      </c>
      <c r="M79" s="145">
        <v>16.43</v>
      </c>
      <c r="N79" s="145">
        <v>15.23</v>
      </c>
      <c r="O79" s="145">
        <v>14.18</v>
      </c>
      <c r="P79" s="145">
        <v>13.27</v>
      </c>
      <c r="Q79" s="145">
        <v>12.45</v>
      </c>
      <c r="R79" s="145">
        <v>11.73</v>
      </c>
      <c r="S79" s="145">
        <v>11.09</v>
      </c>
      <c r="T79" s="145">
        <v>10.51</v>
      </c>
      <c r="U79" s="146">
        <v>9.99</v>
      </c>
      <c r="V79" s="126">
        <v>73</v>
      </c>
    </row>
    <row r="80" spans="1:22" x14ac:dyDescent="0.2">
      <c r="A80" s="392"/>
      <c r="B80" s="126">
        <v>74</v>
      </c>
      <c r="C80" s="141">
        <v>52.11</v>
      </c>
      <c r="D80" s="142">
        <v>44.51</v>
      </c>
      <c r="E80" s="161">
        <v>38.450000000000003</v>
      </c>
      <c r="F80" s="161">
        <v>33.57</v>
      </c>
      <c r="G80" s="145">
        <v>29.59</v>
      </c>
      <c r="H80" s="145">
        <v>26.33</v>
      </c>
      <c r="I80" s="145" t="s">
        <v>279</v>
      </c>
      <c r="J80" s="145">
        <v>21.37</v>
      </c>
      <c r="K80" s="145">
        <v>19.46</v>
      </c>
      <c r="L80" s="145">
        <v>17.84</v>
      </c>
      <c r="M80" s="145">
        <v>16.440000000000001</v>
      </c>
      <c r="N80" s="145">
        <v>15.24</v>
      </c>
      <c r="O80" s="145">
        <v>14.19</v>
      </c>
      <c r="P80" s="145">
        <v>13.27</v>
      </c>
      <c r="Q80" s="145">
        <v>12.46</v>
      </c>
      <c r="R80" s="145">
        <v>11.74</v>
      </c>
      <c r="S80" s="145">
        <v>11.09</v>
      </c>
      <c r="T80" s="145">
        <v>10.51</v>
      </c>
      <c r="U80" s="146">
        <v>9.99</v>
      </c>
      <c r="V80" s="126">
        <v>74</v>
      </c>
    </row>
    <row r="81" spans="1:22" x14ac:dyDescent="0.2">
      <c r="A81" s="392"/>
      <c r="B81" s="126">
        <v>75</v>
      </c>
      <c r="C81" s="141">
        <v>52.59</v>
      </c>
      <c r="D81" s="142">
        <v>44.84</v>
      </c>
      <c r="E81" s="161">
        <v>38.68</v>
      </c>
      <c r="F81" s="161">
        <v>33.72</v>
      </c>
      <c r="G81" s="145" t="s">
        <v>280</v>
      </c>
      <c r="H81" s="145">
        <v>26.41</v>
      </c>
      <c r="I81" s="145" t="s">
        <v>281</v>
      </c>
      <c r="J81" s="145" t="s">
        <v>282</v>
      </c>
      <c r="K81" s="145">
        <v>19.48</v>
      </c>
      <c r="L81" s="145">
        <v>17.850000000000001</v>
      </c>
      <c r="M81" s="145">
        <v>16.46</v>
      </c>
      <c r="N81" s="145">
        <v>15.25</v>
      </c>
      <c r="O81" s="145">
        <v>14.2</v>
      </c>
      <c r="P81" s="145">
        <v>13.27</v>
      </c>
      <c r="Q81" s="145">
        <v>12.46</v>
      </c>
      <c r="R81" s="145">
        <v>11.74</v>
      </c>
      <c r="S81" s="145">
        <v>11.09</v>
      </c>
      <c r="T81" s="145">
        <v>10.51</v>
      </c>
      <c r="U81" s="146">
        <v>9.99</v>
      </c>
      <c r="V81" s="126">
        <v>75</v>
      </c>
    </row>
    <row r="82" spans="1:22" x14ac:dyDescent="0.2">
      <c r="A82" s="392"/>
      <c r="B82" s="126">
        <v>76</v>
      </c>
      <c r="C82" s="141">
        <v>53.06</v>
      </c>
      <c r="D82" s="142">
        <v>45.16</v>
      </c>
      <c r="E82" s="161">
        <v>38.9</v>
      </c>
      <c r="F82" s="161">
        <v>33.880000000000003</v>
      </c>
      <c r="G82" s="145">
        <v>29.81</v>
      </c>
      <c r="H82" s="145">
        <v>26.48</v>
      </c>
      <c r="I82" s="145">
        <v>23.73</v>
      </c>
      <c r="J82" s="145" t="s">
        <v>283</v>
      </c>
      <c r="K82" s="145">
        <v>19.510000000000002</v>
      </c>
      <c r="L82" s="145">
        <v>17.87</v>
      </c>
      <c r="M82" s="145" t="s">
        <v>361</v>
      </c>
      <c r="N82" s="145">
        <v>15.26</v>
      </c>
      <c r="O82" s="145">
        <v>14.2</v>
      </c>
      <c r="P82" s="145">
        <v>13.28</v>
      </c>
      <c r="Q82" s="145">
        <v>12.46</v>
      </c>
      <c r="R82" s="145">
        <v>11.74</v>
      </c>
      <c r="S82" s="145">
        <v>11.1</v>
      </c>
      <c r="T82" s="145">
        <v>10.52</v>
      </c>
      <c r="U82" s="146">
        <v>9.99</v>
      </c>
      <c r="V82" s="126">
        <v>76</v>
      </c>
    </row>
    <row r="83" spans="1:22" x14ac:dyDescent="0.2">
      <c r="A83" s="392"/>
      <c r="B83" s="126">
        <v>77</v>
      </c>
      <c r="C83" s="141">
        <v>53.52</v>
      </c>
      <c r="D83" s="142">
        <v>45.48</v>
      </c>
      <c r="E83" s="161">
        <v>39.119999999999997</v>
      </c>
      <c r="F83" s="161">
        <v>34.03</v>
      </c>
      <c r="G83" s="145">
        <v>29.91</v>
      </c>
      <c r="H83" s="145">
        <v>26.55</v>
      </c>
      <c r="I83" s="145" t="s">
        <v>284</v>
      </c>
      <c r="J83" s="145">
        <v>21.47</v>
      </c>
      <c r="K83" s="145">
        <v>19.53</v>
      </c>
      <c r="L83" s="145">
        <v>17.89</v>
      </c>
      <c r="M83" s="145" t="s">
        <v>362</v>
      </c>
      <c r="N83" s="145">
        <v>15.26</v>
      </c>
      <c r="O83" s="145">
        <v>14.21</v>
      </c>
      <c r="P83" s="145">
        <v>13.28</v>
      </c>
      <c r="Q83" s="145">
        <v>12.47</v>
      </c>
      <c r="R83" s="145">
        <v>11.74</v>
      </c>
      <c r="S83" s="145">
        <v>11.1</v>
      </c>
      <c r="T83" s="145">
        <v>10.52</v>
      </c>
      <c r="U83" s="146">
        <v>9.99</v>
      </c>
      <c r="V83" s="126">
        <v>77</v>
      </c>
    </row>
    <row r="84" spans="1:22" x14ac:dyDescent="0.2">
      <c r="A84" s="392"/>
      <c r="B84" s="126">
        <v>78</v>
      </c>
      <c r="C84" s="141">
        <v>53.98</v>
      </c>
      <c r="D84" s="142">
        <v>45.79</v>
      </c>
      <c r="E84" s="161">
        <v>39.33</v>
      </c>
      <c r="F84" s="161">
        <v>34.17</v>
      </c>
      <c r="G84" s="145">
        <v>30.01</v>
      </c>
      <c r="H84" s="145">
        <v>26.62</v>
      </c>
      <c r="I84" s="145">
        <v>23.83</v>
      </c>
      <c r="J84" s="145">
        <v>21.5</v>
      </c>
      <c r="K84" s="145">
        <v>19.559999999999999</v>
      </c>
      <c r="L84" s="145">
        <v>17.899999999999999</v>
      </c>
      <c r="M84" s="145" t="s">
        <v>363</v>
      </c>
      <c r="N84" s="145">
        <v>15.27</v>
      </c>
      <c r="O84" s="145">
        <v>14.21</v>
      </c>
      <c r="P84" s="145" t="s">
        <v>364</v>
      </c>
      <c r="Q84" s="145">
        <v>12.47</v>
      </c>
      <c r="R84" s="145">
        <v>11.74</v>
      </c>
      <c r="S84" s="145">
        <v>11.1</v>
      </c>
      <c r="T84" s="145">
        <v>10.52</v>
      </c>
      <c r="U84" s="146">
        <v>9.99</v>
      </c>
      <c r="V84" s="126">
        <v>78</v>
      </c>
    </row>
    <row r="85" spans="1:22" x14ac:dyDescent="0.2">
      <c r="A85" s="392"/>
      <c r="B85" s="126">
        <v>79</v>
      </c>
      <c r="C85" s="141">
        <v>54.44</v>
      </c>
      <c r="D85" s="142">
        <v>46.1</v>
      </c>
      <c r="E85" s="161">
        <v>39.54</v>
      </c>
      <c r="F85" s="161">
        <v>34.31</v>
      </c>
      <c r="G85" s="145">
        <v>30.11</v>
      </c>
      <c r="H85" s="145" t="s">
        <v>285</v>
      </c>
      <c r="I85" s="145" t="s">
        <v>286</v>
      </c>
      <c r="J85" s="145">
        <v>21.54</v>
      </c>
      <c r="K85" s="145">
        <v>19.579999999999998</v>
      </c>
      <c r="L85" s="145">
        <v>17.920000000000002</v>
      </c>
      <c r="M85" s="145" t="s">
        <v>365</v>
      </c>
      <c r="N85" s="145" t="s">
        <v>366</v>
      </c>
      <c r="O85" s="145">
        <v>14.22</v>
      </c>
      <c r="P85" s="145">
        <v>13.29</v>
      </c>
      <c r="Q85" s="145">
        <v>12.47</v>
      </c>
      <c r="R85" s="145">
        <v>11.75</v>
      </c>
      <c r="S85" s="145">
        <v>11.1</v>
      </c>
      <c r="T85" s="145">
        <v>10.52</v>
      </c>
      <c r="U85" s="146">
        <v>9.99</v>
      </c>
      <c r="V85" s="126">
        <v>79</v>
      </c>
    </row>
    <row r="86" spans="1:22" x14ac:dyDescent="0.2">
      <c r="A86" s="392"/>
      <c r="B86" s="126">
        <v>80</v>
      </c>
      <c r="C86" s="141">
        <v>54.89</v>
      </c>
      <c r="D86" s="142">
        <v>46.41</v>
      </c>
      <c r="E86" s="161">
        <v>39.74</v>
      </c>
      <c r="F86" s="161">
        <v>34.450000000000003</v>
      </c>
      <c r="G86" s="145">
        <v>30.2</v>
      </c>
      <c r="H86" s="145">
        <v>26.75</v>
      </c>
      <c r="I86" s="145">
        <v>23.92</v>
      </c>
      <c r="J86" s="145">
        <v>21.57</v>
      </c>
      <c r="K86" s="145">
        <v>19.600000000000001</v>
      </c>
      <c r="L86" s="145">
        <v>17.93</v>
      </c>
      <c r="M86" s="145" t="s">
        <v>367</v>
      </c>
      <c r="N86" s="145">
        <v>15.28</v>
      </c>
      <c r="O86" s="145">
        <v>14.22</v>
      </c>
      <c r="P86" s="145">
        <v>13.29</v>
      </c>
      <c r="Q86" s="145">
        <v>12.47</v>
      </c>
      <c r="R86" s="145">
        <v>11.75</v>
      </c>
      <c r="S86" s="145">
        <v>11.1</v>
      </c>
      <c r="T86" s="145">
        <v>10.52</v>
      </c>
      <c r="U86" s="146">
        <v>10</v>
      </c>
      <c r="V86" s="126">
        <v>80</v>
      </c>
    </row>
    <row r="87" spans="1:22" x14ac:dyDescent="0.2">
      <c r="A87" s="392"/>
      <c r="B87" s="126">
        <v>81</v>
      </c>
      <c r="C87" s="141">
        <v>55.33</v>
      </c>
      <c r="D87" s="142">
        <v>46.71</v>
      </c>
      <c r="E87" s="161">
        <v>39.950000000000003</v>
      </c>
      <c r="F87" s="161">
        <v>34.590000000000003</v>
      </c>
      <c r="G87" s="145">
        <v>30.29</v>
      </c>
      <c r="H87" s="145" t="s">
        <v>287</v>
      </c>
      <c r="I87" s="145">
        <v>23.96</v>
      </c>
      <c r="J87" s="145">
        <v>21.59</v>
      </c>
      <c r="K87" s="145" t="s">
        <v>288</v>
      </c>
      <c r="L87" s="145" t="s">
        <v>368</v>
      </c>
      <c r="M87" s="145" t="s">
        <v>369</v>
      </c>
      <c r="N87" s="145">
        <v>15.29</v>
      </c>
      <c r="O87" s="145">
        <v>14.23</v>
      </c>
      <c r="P87" s="145">
        <v>13.3</v>
      </c>
      <c r="Q87" s="145">
        <v>12.48</v>
      </c>
      <c r="R87" s="145">
        <v>11.75</v>
      </c>
      <c r="S87" s="145">
        <v>11.1</v>
      </c>
      <c r="T87" s="145">
        <v>10.52</v>
      </c>
      <c r="U87" s="146">
        <v>10</v>
      </c>
      <c r="V87" s="126">
        <v>81</v>
      </c>
    </row>
    <row r="88" spans="1:22" x14ac:dyDescent="0.2">
      <c r="A88" s="392"/>
      <c r="B88" s="126">
        <v>82</v>
      </c>
      <c r="C88" s="141">
        <v>55.78</v>
      </c>
      <c r="D88" s="142">
        <v>47</v>
      </c>
      <c r="E88" s="161">
        <v>40.14</v>
      </c>
      <c r="F88" s="161">
        <v>34.72</v>
      </c>
      <c r="G88" s="145">
        <v>30.38</v>
      </c>
      <c r="H88" s="145">
        <v>26.87</v>
      </c>
      <c r="I88" s="145">
        <v>24</v>
      </c>
      <c r="J88" s="145">
        <v>21.62</v>
      </c>
      <c r="K88" s="145">
        <v>19.63</v>
      </c>
      <c r="L88" s="145">
        <v>17.96</v>
      </c>
      <c r="M88" s="145" t="s">
        <v>370</v>
      </c>
      <c r="N88" s="145" t="s">
        <v>371</v>
      </c>
      <c r="O88" s="145">
        <v>14.23</v>
      </c>
      <c r="P88" s="145">
        <v>13.3</v>
      </c>
      <c r="Q88" s="145">
        <v>12.48</v>
      </c>
      <c r="R88" s="145">
        <v>11.75</v>
      </c>
      <c r="S88" s="145">
        <v>11.1</v>
      </c>
      <c r="T88" s="145">
        <v>10.52</v>
      </c>
      <c r="U88" s="146" t="s">
        <v>372</v>
      </c>
      <c r="V88" s="126">
        <v>82</v>
      </c>
    </row>
    <row r="89" spans="1:22" x14ac:dyDescent="0.2">
      <c r="A89" s="392"/>
      <c r="B89" s="126">
        <v>83</v>
      </c>
      <c r="C89" s="141">
        <v>56.21</v>
      </c>
      <c r="D89" s="142">
        <v>47.29</v>
      </c>
      <c r="E89" s="161">
        <v>40.340000000000003</v>
      </c>
      <c r="F89" s="161">
        <v>34.85</v>
      </c>
      <c r="G89" s="145" t="s">
        <v>289</v>
      </c>
      <c r="H89" s="145" t="s">
        <v>290</v>
      </c>
      <c r="I89" s="145">
        <v>24.04</v>
      </c>
      <c r="J89" s="145">
        <v>21.65</v>
      </c>
      <c r="K89" s="145">
        <v>19.649999999999999</v>
      </c>
      <c r="L89" s="145">
        <v>17.97</v>
      </c>
      <c r="M89" s="145">
        <v>16.53</v>
      </c>
      <c r="N89" s="145">
        <v>15.3</v>
      </c>
      <c r="O89" s="145">
        <v>14.23</v>
      </c>
      <c r="P89" s="145">
        <v>13.3</v>
      </c>
      <c r="Q89" s="145">
        <v>12.48</v>
      </c>
      <c r="R89" s="145">
        <v>11.75</v>
      </c>
      <c r="S89" s="145">
        <v>11.1</v>
      </c>
      <c r="T89" s="145">
        <v>10.52</v>
      </c>
      <c r="U89" s="146">
        <v>10</v>
      </c>
      <c r="V89" s="126">
        <v>83</v>
      </c>
    </row>
    <row r="90" spans="1:22" x14ac:dyDescent="0.2">
      <c r="A90" s="392"/>
      <c r="B90" s="126">
        <v>84</v>
      </c>
      <c r="C90" s="141">
        <v>56.65</v>
      </c>
      <c r="D90" s="142">
        <v>47.58</v>
      </c>
      <c r="E90" s="161">
        <v>40.53</v>
      </c>
      <c r="F90" s="161">
        <v>34.97</v>
      </c>
      <c r="G90" s="145" t="s">
        <v>291</v>
      </c>
      <c r="H90" s="145">
        <v>26.98</v>
      </c>
      <c r="I90" s="145">
        <v>24.07</v>
      </c>
      <c r="J90" s="145">
        <v>21.67</v>
      </c>
      <c r="K90" s="145">
        <v>19.670000000000002</v>
      </c>
      <c r="L90" s="145">
        <v>17.98</v>
      </c>
      <c r="M90" s="145" t="s">
        <v>373</v>
      </c>
      <c r="N90" s="145">
        <v>15.31</v>
      </c>
      <c r="O90" s="145">
        <v>14.24</v>
      </c>
      <c r="P90" s="145">
        <v>13.3</v>
      </c>
      <c r="Q90" s="145">
        <v>12.48</v>
      </c>
      <c r="R90" s="145">
        <v>11.75</v>
      </c>
      <c r="S90" s="145">
        <v>11.1</v>
      </c>
      <c r="T90" s="145">
        <v>10.52</v>
      </c>
      <c r="U90" s="146">
        <v>10</v>
      </c>
      <c r="V90" s="126">
        <v>84</v>
      </c>
    </row>
    <row r="91" spans="1:22" x14ac:dyDescent="0.2">
      <c r="A91" s="392"/>
      <c r="B91" s="126">
        <v>85</v>
      </c>
      <c r="C91" s="141">
        <v>57.08</v>
      </c>
      <c r="D91" s="142">
        <v>47.86</v>
      </c>
      <c r="E91" s="161">
        <v>40.71</v>
      </c>
      <c r="F91" s="161">
        <v>35.1</v>
      </c>
      <c r="G91" s="145" t="s">
        <v>292</v>
      </c>
      <c r="H91" s="145">
        <v>27.04</v>
      </c>
      <c r="I91" s="145">
        <v>24.11</v>
      </c>
      <c r="J91" s="145">
        <v>21.7</v>
      </c>
      <c r="K91" s="145" t="s">
        <v>293</v>
      </c>
      <c r="L91" s="145">
        <v>17.989999999999998</v>
      </c>
      <c r="M91" s="145" t="s">
        <v>374</v>
      </c>
      <c r="N91" s="145">
        <v>15.31</v>
      </c>
      <c r="O91" s="145">
        <v>14.24</v>
      </c>
      <c r="P91" s="145">
        <v>13.3</v>
      </c>
      <c r="Q91" s="145">
        <v>12.48</v>
      </c>
      <c r="R91" s="145">
        <v>11.75</v>
      </c>
      <c r="S91" s="145">
        <v>11.1</v>
      </c>
      <c r="T91" s="145">
        <v>10.52</v>
      </c>
      <c r="U91" s="146">
        <v>10</v>
      </c>
      <c r="V91" s="126">
        <v>85</v>
      </c>
    </row>
    <row r="92" spans="1:22" x14ac:dyDescent="0.2">
      <c r="A92" s="392"/>
      <c r="B92" s="126">
        <v>86</v>
      </c>
      <c r="C92" s="141">
        <v>57.5</v>
      </c>
      <c r="D92" s="142">
        <v>48.14</v>
      </c>
      <c r="E92" s="161">
        <v>40.89</v>
      </c>
      <c r="F92" s="161">
        <v>35.22</v>
      </c>
      <c r="G92" s="145">
        <v>30.71</v>
      </c>
      <c r="H92" s="145">
        <v>27.09</v>
      </c>
      <c r="I92" s="145">
        <v>24.14</v>
      </c>
      <c r="J92" s="145" t="s">
        <v>294</v>
      </c>
      <c r="K92" s="145">
        <v>19.7</v>
      </c>
      <c r="L92" s="145">
        <v>18</v>
      </c>
      <c r="M92" s="145">
        <v>16.559999999999999</v>
      </c>
      <c r="N92" s="145">
        <v>15.32</v>
      </c>
      <c r="O92" s="145">
        <v>14.24</v>
      </c>
      <c r="P92" s="145">
        <v>13.31</v>
      </c>
      <c r="Q92" s="145">
        <v>12.48</v>
      </c>
      <c r="R92" s="145">
        <v>11.75</v>
      </c>
      <c r="S92" s="145">
        <v>11.1</v>
      </c>
      <c r="T92" s="145">
        <v>10.52</v>
      </c>
      <c r="U92" s="146">
        <v>10</v>
      </c>
      <c r="V92" s="126">
        <v>86</v>
      </c>
    </row>
    <row r="93" spans="1:22" x14ac:dyDescent="0.2">
      <c r="A93" s="392"/>
      <c r="B93" s="126">
        <v>87</v>
      </c>
      <c r="C93" s="141">
        <v>57.92</v>
      </c>
      <c r="D93" s="142">
        <v>48.41</v>
      </c>
      <c r="E93" s="161">
        <v>41.07</v>
      </c>
      <c r="F93" s="161">
        <v>35.33</v>
      </c>
      <c r="G93" s="145">
        <v>30.79</v>
      </c>
      <c r="H93" s="145">
        <v>27.14</v>
      </c>
      <c r="I93" s="145">
        <v>24.18</v>
      </c>
      <c r="J93" s="145">
        <v>21.74</v>
      </c>
      <c r="K93" s="145">
        <v>19.71</v>
      </c>
      <c r="L93" s="145">
        <v>18.010000000000002</v>
      </c>
      <c r="M93" s="145">
        <v>16.559999999999999</v>
      </c>
      <c r="N93" s="145">
        <v>15.32</v>
      </c>
      <c r="O93" s="145">
        <v>14.25</v>
      </c>
      <c r="P93" s="145">
        <v>13.31</v>
      </c>
      <c r="Q93" s="145">
        <v>12.48</v>
      </c>
      <c r="R93" s="145">
        <v>11.75</v>
      </c>
      <c r="S93" s="145">
        <v>11.1</v>
      </c>
      <c r="T93" s="145">
        <v>10.52</v>
      </c>
      <c r="U93" s="146">
        <v>10</v>
      </c>
      <c r="V93" s="126">
        <v>87</v>
      </c>
    </row>
    <row r="94" spans="1:22" x14ac:dyDescent="0.2">
      <c r="A94" s="392"/>
      <c r="B94" s="126">
        <v>88</v>
      </c>
      <c r="C94" s="141">
        <v>58.34</v>
      </c>
      <c r="D94" s="142">
        <v>48.68</v>
      </c>
      <c r="E94" s="161">
        <v>41.25</v>
      </c>
      <c r="F94" s="161">
        <v>35.450000000000003</v>
      </c>
      <c r="G94" s="145" t="s">
        <v>295</v>
      </c>
      <c r="H94" s="145">
        <v>27.19</v>
      </c>
      <c r="I94" s="145">
        <v>24.21</v>
      </c>
      <c r="J94" s="145">
        <v>21.76</v>
      </c>
      <c r="K94" s="145">
        <v>19.73</v>
      </c>
      <c r="L94" s="145">
        <v>18.02</v>
      </c>
      <c r="M94" s="145">
        <v>16.57</v>
      </c>
      <c r="N94" s="145">
        <v>15.32</v>
      </c>
      <c r="O94" s="145">
        <v>14.25</v>
      </c>
      <c r="P94" s="145">
        <v>13.31</v>
      </c>
      <c r="Q94" s="145">
        <v>12.49</v>
      </c>
      <c r="R94" s="145">
        <v>11.76</v>
      </c>
      <c r="S94" s="145">
        <v>11.11</v>
      </c>
      <c r="T94" s="145">
        <v>10.52</v>
      </c>
      <c r="U94" s="146">
        <v>10</v>
      </c>
      <c r="V94" s="126">
        <v>88</v>
      </c>
    </row>
    <row r="95" spans="1:22" x14ac:dyDescent="0.2">
      <c r="A95" s="392"/>
      <c r="B95" s="126">
        <v>89</v>
      </c>
      <c r="C95" s="141">
        <v>58.75</v>
      </c>
      <c r="D95" s="142">
        <v>48.95</v>
      </c>
      <c r="E95" s="161">
        <v>41.42</v>
      </c>
      <c r="F95" s="161">
        <v>35.56</v>
      </c>
      <c r="G95" s="145">
        <v>30.93</v>
      </c>
      <c r="H95" s="145">
        <v>27.23</v>
      </c>
      <c r="I95" s="145" t="s">
        <v>296</v>
      </c>
      <c r="J95" s="145">
        <v>21.78</v>
      </c>
      <c r="K95" s="145">
        <v>19.739999999999998</v>
      </c>
      <c r="L95" s="145">
        <v>18.03</v>
      </c>
      <c r="M95" s="145">
        <v>16.57</v>
      </c>
      <c r="N95" s="145">
        <v>15.33</v>
      </c>
      <c r="O95" s="145">
        <v>14.25</v>
      </c>
      <c r="P95" s="145">
        <v>13.31</v>
      </c>
      <c r="Q95" s="145">
        <v>12.49</v>
      </c>
      <c r="R95" s="145">
        <v>11.76</v>
      </c>
      <c r="S95" s="145">
        <v>11.11</v>
      </c>
      <c r="T95" s="145">
        <v>10.52</v>
      </c>
      <c r="U95" s="146">
        <v>10</v>
      </c>
      <c r="V95" s="126">
        <v>89</v>
      </c>
    </row>
    <row r="96" spans="1:22" x14ac:dyDescent="0.2">
      <c r="A96" s="392"/>
      <c r="B96" s="126">
        <v>90</v>
      </c>
      <c r="C96" s="141">
        <v>59.16</v>
      </c>
      <c r="D96" s="142">
        <v>49.21</v>
      </c>
      <c r="E96" s="161">
        <v>41.59</v>
      </c>
      <c r="F96" s="161">
        <v>35.67</v>
      </c>
      <c r="G96" s="145">
        <v>31</v>
      </c>
      <c r="H96" s="145">
        <v>27.28</v>
      </c>
      <c r="I96" s="145">
        <v>24.27</v>
      </c>
      <c r="J96" s="145">
        <v>21.8</v>
      </c>
      <c r="K96" s="145">
        <v>19.75</v>
      </c>
      <c r="L96" s="145">
        <v>18.03</v>
      </c>
      <c r="M96" s="145">
        <v>16.579999999999998</v>
      </c>
      <c r="N96" s="145">
        <v>15.33</v>
      </c>
      <c r="O96" s="145">
        <v>14.25</v>
      </c>
      <c r="P96" s="145">
        <v>13.31</v>
      </c>
      <c r="Q96" s="145">
        <v>12.49</v>
      </c>
      <c r="R96" s="145">
        <v>11.76</v>
      </c>
      <c r="S96" s="145">
        <v>11.11</v>
      </c>
      <c r="T96" s="145">
        <v>10.52</v>
      </c>
      <c r="U96" s="146">
        <v>10</v>
      </c>
      <c r="V96" s="126">
        <v>90</v>
      </c>
    </row>
    <row r="97" spans="1:22" x14ac:dyDescent="0.2">
      <c r="A97" s="392"/>
      <c r="B97" s="126">
        <v>91</v>
      </c>
      <c r="C97" s="141">
        <v>59.57</v>
      </c>
      <c r="D97" s="142">
        <v>49.47</v>
      </c>
      <c r="E97" s="161">
        <v>41.75</v>
      </c>
      <c r="F97" s="161">
        <v>35.770000000000003</v>
      </c>
      <c r="G97" s="145">
        <v>31.07</v>
      </c>
      <c r="H97" s="145" t="s">
        <v>297</v>
      </c>
      <c r="I97" s="145">
        <v>24.3</v>
      </c>
      <c r="J97" s="145">
        <v>21.82</v>
      </c>
      <c r="K97" s="145">
        <v>19.760000000000002</v>
      </c>
      <c r="L97" s="145">
        <v>18.05</v>
      </c>
      <c r="M97" s="145" t="s">
        <v>375</v>
      </c>
      <c r="N97" s="145">
        <v>15.33</v>
      </c>
      <c r="O97" s="145">
        <v>14.26</v>
      </c>
      <c r="P97" s="145">
        <v>13.31</v>
      </c>
      <c r="Q97" s="145">
        <v>12.49</v>
      </c>
      <c r="R97" s="145">
        <v>11.76</v>
      </c>
      <c r="S97" s="145">
        <v>11.11</v>
      </c>
      <c r="T97" s="145">
        <v>10.52</v>
      </c>
      <c r="U97" s="146">
        <v>10</v>
      </c>
      <c r="V97" s="126">
        <v>91</v>
      </c>
    </row>
    <row r="98" spans="1:22" x14ac:dyDescent="0.2">
      <c r="A98" s="392"/>
      <c r="B98" s="126">
        <v>92</v>
      </c>
      <c r="C98" s="141">
        <v>59.97</v>
      </c>
      <c r="D98" s="142">
        <v>49.72</v>
      </c>
      <c r="E98" s="161">
        <v>41.91</v>
      </c>
      <c r="F98" s="161">
        <v>35.869999999999997</v>
      </c>
      <c r="G98" s="145">
        <v>31.14</v>
      </c>
      <c r="H98" s="145">
        <v>27.37</v>
      </c>
      <c r="I98" s="145">
        <v>24.32</v>
      </c>
      <c r="J98" s="145">
        <v>21.83</v>
      </c>
      <c r="K98" s="145">
        <v>19.78</v>
      </c>
      <c r="L98" s="145">
        <v>18.05</v>
      </c>
      <c r="M98" s="145">
        <v>16.59</v>
      </c>
      <c r="N98" s="145">
        <v>15.34</v>
      </c>
      <c r="O98" s="145">
        <v>14.26</v>
      </c>
      <c r="P98" s="145">
        <v>13.32</v>
      </c>
      <c r="Q98" s="145">
        <v>12.49</v>
      </c>
      <c r="R98" s="145">
        <v>11.76</v>
      </c>
      <c r="S98" s="145">
        <v>11.11</v>
      </c>
      <c r="T98" s="145">
        <v>10.52</v>
      </c>
      <c r="U98" s="146">
        <v>10</v>
      </c>
      <c r="V98" s="126">
        <v>92</v>
      </c>
    </row>
    <row r="99" spans="1:22" x14ac:dyDescent="0.2">
      <c r="A99" s="392"/>
      <c r="B99" s="126">
        <v>93</v>
      </c>
      <c r="C99" s="141">
        <v>60.36</v>
      </c>
      <c r="D99" s="142">
        <v>49.97</v>
      </c>
      <c r="E99" s="161">
        <v>42.07</v>
      </c>
      <c r="F99" s="161">
        <v>35.979999999999997</v>
      </c>
      <c r="G99" s="145">
        <v>31.2</v>
      </c>
      <c r="H99" s="145">
        <v>27.41</v>
      </c>
      <c r="I99" s="145">
        <v>24.35</v>
      </c>
      <c r="J99" s="145">
        <v>21.85</v>
      </c>
      <c r="K99" s="145">
        <v>19.79</v>
      </c>
      <c r="L99" s="145">
        <v>18.059999999999999</v>
      </c>
      <c r="M99" s="145">
        <v>16.59</v>
      </c>
      <c r="N99" s="145">
        <v>15.34</v>
      </c>
      <c r="O99" s="145">
        <v>14.26</v>
      </c>
      <c r="P99" s="145">
        <v>13.32</v>
      </c>
      <c r="Q99" s="145">
        <v>12.49</v>
      </c>
      <c r="R99" s="145">
        <v>11.76</v>
      </c>
      <c r="S99" s="145">
        <v>11.11</v>
      </c>
      <c r="T99" s="145">
        <v>10.52</v>
      </c>
      <c r="U99" s="146">
        <v>10</v>
      </c>
      <c r="V99" s="126">
        <v>93</v>
      </c>
    </row>
    <row r="100" spans="1:22" x14ac:dyDescent="0.2">
      <c r="A100" s="392"/>
      <c r="B100" s="126">
        <v>94</v>
      </c>
      <c r="C100" s="141">
        <v>60.75</v>
      </c>
      <c r="D100" s="142">
        <v>50.22</v>
      </c>
      <c r="E100" s="161">
        <v>42.23</v>
      </c>
      <c r="F100" s="161">
        <v>36.07</v>
      </c>
      <c r="G100" s="145" t="s">
        <v>315</v>
      </c>
      <c r="H100" s="145">
        <v>27.45</v>
      </c>
      <c r="I100" s="145" t="s">
        <v>316</v>
      </c>
      <c r="J100" s="145">
        <v>21.87</v>
      </c>
      <c r="K100" s="145">
        <v>19.8</v>
      </c>
      <c r="L100" s="145">
        <v>18.059999999999999</v>
      </c>
      <c r="M100" s="145">
        <v>16.600000000000001</v>
      </c>
      <c r="N100" s="145">
        <v>15.34</v>
      </c>
      <c r="O100" s="145">
        <v>14.26</v>
      </c>
      <c r="P100" s="145">
        <v>13.32</v>
      </c>
      <c r="Q100" s="145">
        <v>12.49</v>
      </c>
      <c r="R100" s="145">
        <v>11.76</v>
      </c>
      <c r="S100" s="145">
        <v>11.11</v>
      </c>
      <c r="T100" s="145">
        <v>10.52</v>
      </c>
      <c r="U100" s="146">
        <v>10</v>
      </c>
      <c r="V100" s="126">
        <v>94</v>
      </c>
    </row>
    <row r="101" spans="1:22" x14ac:dyDescent="0.2">
      <c r="A101" s="392"/>
      <c r="B101" s="126">
        <v>95</v>
      </c>
      <c r="C101" s="141">
        <v>61.14</v>
      </c>
      <c r="D101" s="142">
        <v>50.46</v>
      </c>
      <c r="E101" s="161">
        <v>42.38</v>
      </c>
      <c r="F101" s="161">
        <v>36.17</v>
      </c>
      <c r="G101" s="145">
        <v>31.32</v>
      </c>
      <c r="H101" s="145">
        <v>27.48</v>
      </c>
      <c r="I101" s="145" t="s">
        <v>317</v>
      </c>
      <c r="J101" s="145">
        <v>21.88</v>
      </c>
      <c r="K101" s="145">
        <v>19.809999999999999</v>
      </c>
      <c r="L101" s="145">
        <v>18.07</v>
      </c>
      <c r="M101" s="145">
        <v>16.600000000000001</v>
      </c>
      <c r="N101" s="145">
        <v>15.35</v>
      </c>
      <c r="O101" s="145" t="s">
        <v>376</v>
      </c>
      <c r="P101" s="145">
        <v>13.32</v>
      </c>
      <c r="Q101" s="145">
        <v>12.49</v>
      </c>
      <c r="R101" s="145">
        <v>11.76</v>
      </c>
      <c r="S101" s="145">
        <v>11.11</v>
      </c>
      <c r="T101" s="145">
        <v>10.52</v>
      </c>
      <c r="U101" s="146">
        <v>10</v>
      </c>
      <c r="V101" s="126">
        <v>95</v>
      </c>
    </row>
    <row r="102" spans="1:22" x14ac:dyDescent="0.2">
      <c r="A102" s="392"/>
      <c r="B102" s="126">
        <v>96</v>
      </c>
      <c r="C102" s="141">
        <v>61.53</v>
      </c>
      <c r="D102" s="142">
        <v>50.7</v>
      </c>
      <c r="E102" s="161">
        <v>42.53</v>
      </c>
      <c r="F102" s="161">
        <v>36.26</v>
      </c>
      <c r="G102" s="145">
        <v>31.38</v>
      </c>
      <c r="H102" s="145">
        <v>27.52</v>
      </c>
      <c r="I102" s="145" t="s">
        <v>318</v>
      </c>
      <c r="J102" s="145">
        <v>21.9</v>
      </c>
      <c r="K102" s="145">
        <v>19.82</v>
      </c>
      <c r="L102" s="145">
        <v>18.079999999999998</v>
      </c>
      <c r="M102" s="145">
        <v>16.600000000000001</v>
      </c>
      <c r="N102" s="145" t="s">
        <v>377</v>
      </c>
      <c r="O102" s="145" t="s">
        <v>376</v>
      </c>
      <c r="P102" s="145">
        <v>13.32</v>
      </c>
      <c r="Q102" s="145">
        <v>12.49</v>
      </c>
      <c r="R102" s="145">
        <v>11.76</v>
      </c>
      <c r="S102" s="145">
        <v>11.11</v>
      </c>
      <c r="T102" s="145">
        <v>10.52</v>
      </c>
      <c r="U102" s="146">
        <v>10</v>
      </c>
      <c r="V102" s="126">
        <v>96</v>
      </c>
    </row>
    <row r="103" spans="1:22" x14ac:dyDescent="0.2">
      <c r="A103" s="392"/>
      <c r="B103" s="126">
        <v>97</v>
      </c>
      <c r="C103" s="141">
        <v>61.91</v>
      </c>
      <c r="D103" s="142">
        <v>50.94</v>
      </c>
      <c r="E103" s="161">
        <v>42.68</v>
      </c>
      <c r="F103" s="161">
        <v>36.35</v>
      </c>
      <c r="G103" s="145">
        <v>31.44</v>
      </c>
      <c r="H103" s="145">
        <v>27.56</v>
      </c>
      <c r="I103" s="145">
        <v>24.44</v>
      </c>
      <c r="J103" s="145">
        <v>21.91</v>
      </c>
      <c r="K103" s="145">
        <v>19.82</v>
      </c>
      <c r="L103" s="145">
        <v>18.079999999999998</v>
      </c>
      <c r="M103" s="145">
        <v>16.61</v>
      </c>
      <c r="N103" s="145">
        <v>15.35</v>
      </c>
      <c r="O103" s="145">
        <v>14.27</v>
      </c>
      <c r="P103" s="145">
        <v>13.32</v>
      </c>
      <c r="Q103" s="145">
        <v>12.49</v>
      </c>
      <c r="R103" s="145">
        <v>11.76</v>
      </c>
      <c r="S103" s="145">
        <v>11.11</v>
      </c>
      <c r="T103" s="145">
        <v>10.52</v>
      </c>
      <c r="U103" s="146">
        <v>10</v>
      </c>
      <c r="V103" s="126">
        <v>97</v>
      </c>
    </row>
    <row r="104" spans="1:22" x14ac:dyDescent="0.2">
      <c r="A104" s="392"/>
      <c r="B104" s="126">
        <v>98</v>
      </c>
      <c r="C104" s="141">
        <v>62.29</v>
      </c>
      <c r="D104" s="142">
        <v>51.17</v>
      </c>
      <c r="E104" s="161">
        <v>42.82</v>
      </c>
      <c r="F104" s="161">
        <v>36.44</v>
      </c>
      <c r="G104" s="145">
        <v>31.49</v>
      </c>
      <c r="H104" s="145">
        <v>27.59</v>
      </c>
      <c r="I104" s="145" t="s">
        <v>319</v>
      </c>
      <c r="J104" s="145">
        <v>21.92</v>
      </c>
      <c r="K104" s="145">
        <v>19.829999999999998</v>
      </c>
      <c r="L104" s="145">
        <v>18.09</v>
      </c>
      <c r="M104" s="145">
        <v>16.61</v>
      </c>
      <c r="N104" s="145">
        <v>15.35</v>
      </c>
      <c r="O104" s="145">
        <v>14.27</v>
      </c>
      <c r="P104" s="145">
        <v>13.32</v>
      </c>
      <c r="Q104" s="145">
        <v>12.49</v>
      </c>
      <c r="R104" s="145">
        <v>11.76</v>
      </c>
      <c r="S104" s="145">
        <v>11.11</v>
      </c>
      <c r="T104" s="145">
        <v>10.52</v>
      </c>
      <c r="U104" s="146">
        <v>10</v>
      </c>
      <c r="V104" s="126">
        <v>98</v>
      </c>
    </row>
    <row r="105" spans="1:22" x14ac:dyDescent="0.2">
      <c r="A105" s="392"/>
      <c r="B105" s="126">
        <v>99</v>
      </c>
      <c r="C105" s="141">
        <v>62.66</v>
      </c>
      <c r="D105" s="142">
        <v>51.4</v>
      </c>
      <c r="E105" s="161">
        <v>42.96</v>
      </c>
      <c r="F105" s="161">
        <v>36.53</v>
      </c>
      <c r="G105" s="145">
        <v>31.55</v>
      </c>
      <c r="H105" s="145">
        <v>27.62</v>
      </c>
      <c r="I105" s="145">
        <v>24.49</v>
      </c>
      <c r="J105" s="145">
        <v>21.94</v>
      </c>
      <c r="K105" s="145">
        <v>19.84</v>
      </c>
      <c r="L105" s="145">
        <v>18.09</v>
      </c>
      <c r="M105" s="145">
        <v>16.61</v>
      </c>
      <c r="N105" s="145" t="s">
        <v>377</v>
      </c>
      <c r="O105" s="145" t="s">
        <v>378</v>
      </c>
      <c r="P105" s="145">
        <v>13.32</v>
      </c>
      <c r="Q105" s="145">
        <v>12.49</v>
      </c>
      <c r="R105" s="145">
        <v>11.76</v>
      </c>
      <c r="S105" s="145">
        <v>11.11</v>
      </c>
      <c r="T105" s="145">
        <v>10.52</v>
      </c>
      <c r="U105" s="146" t="s">
        <v>372</v>
      </c>
      <c r="V105" s="126">
        <v>99</v>
      </c>
    </row>
    <row r="106" spans="1:22" ht="13.5" thickBot="1" x14ac:dyDescent="0.25">
      <c r="A106" s="393"/>
      <c r="B106" s="127">
        <v>100</v>
      </c>
      <c r="C106" s="141">
        <v>63.03</v>
      </c>
      <c r="D106" s="142">
        <v>51.62</v>
      </c>
      <c r="E106" s="161">
        <v>43.1</v>
      </c>
      <c r="F106" s="161">
        <v>36.61</v>
      </c>
      <c r="G106" s="145">
        <v>31.6</v>
      </c>
      <c r="H106" s="145" t="s">
        <v>320</v>
      </c>
      <c r="I106" s="145">
        <v>24.5</v>
      </c>
      <c r="J106" s="145">
        <v>21.95</v>
      </c>
      <c r="K106" s="145">
        <v>19.850000000000001</v>
      </c>
      <c r="L106" s="145">
        <v>18.100000000000001</v>
      </c>
      <c r="M106" s="145">
        <v>16.62</v>
      </c>
      <c r="N106" s="145" t="s">
        <v>379</v>
      </c>
      <c r="O106" s="145">
        <v>14.27</v>
      </c>
      <c r="P106" s="145" t="s">
        <v>380</v>
      </c>
      <c r="Q106" s="145">
        <v>12.49</v>
      </c>
      <c r="R106" s="145">
        <v>11.76</v>
      </c>
      <c r="S106" s="145">
        <v>11.11</v>
      </c>
      <c r="T106" s="145">
        <v>10.53</v>
      </c>
      <c r="U106" s="146" t="s">
        <v>372</v>
      </c>
      <c r="V106" s="127">
        <v>100</v>
      </c>
    </row>
  </sheetData>
  <mergeCells count="2">
    <mergeCell ref="A7:A106"/>
    <mergeCell ref="C4:U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B1:Q2"/>
  <sheetViews>
    <sheetView topLeftCell="A61" workbookViewId="0">
      <selection activeCell="A48" sqref="A48"/>
    </sheetView>
  </sheetViews>
  <sheetFormatPr defaultRowHeight="12.75" x14ac:dyDescent="0.2"/>
  <sheetData>
    <row r="1" spans="2:17" ht="13.5" thickBot="1" x14ac:dyDescent="0.25"/>
    <row r="2" spans="2:17" ht="16.5" thickBot="1" x14ac:dyDescent="0.3">
      <c r="B2" s="397" t="s">
        <v>400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9"/>
    </row>
  </sheetData>
  <mergeCells count="1">
    <mergeCell ref="B2:Q2"/>
  </mergeCells>
  <hyperlinks>
    <hyperlink ref="B2" r:id="rId1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L113"/>
  <sheetViews>
    <sheetView topLeftCell="A80" workbookViewId="0">
      <selection activeCell="A104" sqref="A104"/>
    </sheetView>
  </sheetViews>
  <sheetFormatPr defaultRowHeight="12.75" x14ac:dyDescent="0.2"/>
  <cols>
    <col min="1" max="1" width="20.5703125" customWidth="1"/>
    <col min="2" max="2" width="20" customWidth="1"/>
    <col min="3" max="3" width="13.42578125" customWidth="1"/>
    <col min="4" max="4" width="13.5703125" customWidth="1"/>
    <col min="5" max="5" width="13.85546875" customWidth="1"/>
    <col min="6" max="6" width="10" customWidth="1"/>
    <col min="8" max="8" width="8.5703125" customWidth="1"/>
    <col min="9" max="9" width="40.28515625" customWidth="1"/>
    <col min="10" max="10" width="46.140625" customWidth="1"/>
    <col min="11" max="11" width="37.42578125" customWidth="1"/>
  </cols>
  <sheetData>
    <row r="1" spans="2:11" ht="13.5" thickBot="1" x14ac:dyDescent="0.25"/>
    <row r="2" spans="2:11" ht="16.5" thickBot="1" x14ac:dyDescent="0.3">
      <c r="B2" s="410" t="s">
        <v>27</v>
      </c>
      <c r="C2" s="411"/>
      <c r="D2" s="411"/>
      <c r="E2" s="411"/>
      <c r="F2" s="412"/>
      <c r="I2" s="68" t="s">
        <v>387</v>
      </c>
      <c r="J2" s="35" t="s">
        <v>390</v>
      </c>
      <c r="K2" s="35" t="s">
        <v>390</v>
      </c>
    </row>
    <row r="3" spans="2:11" ht="15.75" x14ac:dyDescent="0.2"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I3" s="138" t="s">
        <v>388</v>
      </c>
      <c r="J3" s="35" t="s">
        <v>391</v>
      </c>
      <c r="K3" s="35" t="s">
        <v>391</v>
      </c>
    </row>
    <row r="4" spans="2:11" ht="15.75" x14ac:dyDescent="0.2">
      <c r="B4" s="1" t="s">
        <v>22</v>
      </c>
      <c r="C4" s="1">
        <v>0.84</v>
      </c>
      <c r="D4" s="1">
        <v>0.92</v>
      </c>
      <c r="E4" s="1">
        <v>1</v>
      </c>
      <c r="F4" s="1">
        <v>1.08</v>
      </c>
      <c r="I4" s="68" t="s">
        <v>389</v>
      </c>
      <c r="J4" s="35" t="s">
        <v>392</v>
      </c>
      <c r="K4" s="35" t="s">
        <v>392</v>
      </c>
    </row>
    <row r="5" spans="2:11" ht="10.5" customHeight="1" thickBot="1" x14ac:dyDescent="0.25">
      <c r="B5" s="2"/>
      <c r="C5" s="2"/>
      <c r="D5" s="2"/>
      <c r="E5" s="2"/>
      <c r="F5" s="2"/>
    </row>
    <row r="6" spans="2:11" ht="16.5" thickBot="1" x14ac:dyDescent="0.3">
      <c r="B6" s="410" t="s">
        <v>21</v>
      </c>
      <c r="C6" s="411"/>
      <c r="D6" s="411"/>
      <c r="E6" s="412"/>
      <c r="F6" s="7"/>
      <c r="I6" s="35" t="s">
        <v>394</v>
      </c>
    </row>
    <row r="7" spans="2:11" ht="31.5" x14ac:dyDescent="0.2">
      <c r="B7" s="8" t="s">
        <v>23</v>
      </c>
      <c r="C7" s="6" t="s">
        <v>24</v>
      </c>
      <c r="D7" s="8" t="s">
        <v>25</v>
      </c>
      <c r="E7" s="8" t="s">
        <v>26</v>
      </c>
      <c r="F7" s="3"/>
      <c r="I7" s="35" t="s">
        <v>395</v>
      </c>
    </row>
    <row r="8" spans="2:11" ht="15.75" x14ac:dyDescent="0.2">
      <c r="B8" s="1" t="s">
        <v>28</v>
      </c>
      <c r="C8" s="1">
        <v>0.92</v>
      </c>
      <c r="D8" s="1">
        <v>1</v>
      </c>
      <c r="E8" s="1">
        <v>1.08</v>
      </c>
      <c r="F8" s="3"/>
      <c r="I8" s="35" t="s">
        <v>396</v>
      </c>
    </row>
    <row r="9" spans="2:11" ht="13.5" thickBot="1" x14ac:dyDescent="0.25"/>
    <row r="10" spans="2:11" ht="15.75" customHeight="1" thickBot="1" x14ac:dyDescent="0.25">
      <c r="B10" s="413" t="s">
        <v>29</v>
      </c>
      <c r="C10" s="414"/>
      <c r="D10" s="414"/>
      <c r="E10" s="415"/>
    </row>
    <row r="11" spans="2:11" ht="38.25" x14ac:dyDescent="0.2">
      <c r="B11" s="9" t="s">
        <v>30</v>
      </c>
      <c r="C11" s="9" t="s">
        <v>32</v>
      </c>
      <c r="D11" s="9" t="s">
        <v>33</v>
      </c>
      <c r="E11" s="9" t="s">
        <v>34</v>
      </c>
    </row>
    <row r="12" spans="2:11" x14ac:dyDescent="0.2">
      <c r="B12" s="4" t="s">
        <v>31</v>
      </c>
      <c r="C12" s="5">
        <v>0.92</v>
      </c>
      <c r="D12" s="5">
        <v>1</v>
      </c>
      <c r="E12" s="5">
        <v>1.08</v>
      </c>
    </row>
    <row r="13" spans="2:11" ht="13.5" thickBot="1" x14ac:dyDescent="0.25"/>
    <row r="14" spans="2:11" ht="16.5" customHeight="1" thickBot="1" x14ac:dyDescent="0.25">
      <c r="B14" s="413" t="s">
        <v>35</v>
      </c>
      <c r="C14" s="414"/>
      <c r="D14" s="414"/>
      <c r="E14" s="415"/>
    </row>
    <row r="15" spans="2:11" ht="25.5" x14ac:dyDescent="0.2">
      <c r="B15" s="9" t="s">
        <v>30</v>
      </c>
      <c r="C15" s="9" t="s">
        <v>36</v>
      </c>
      <c r="D15" s="9" t="s">
        <v>37</v>
      </c>
      <c r="E15" s="9" t="s">
        <v>38</v>
      </c>
    </row>
    <row r="16" spans="2:11" x14ac:dyDescent="0.2">
      <c r="B16" s="4" t="s">
        <v>39</v>
      </c>
      <c r="C16" s="5">
        <v>0.92</v>
      </c>
      <c r="D16" s="5">
        <v>1</v>
      </c>
      <c r="E16" s="5">
        <v>1.08</v>
      </c>
    </row>
    <row r="17" spans="2:9" ht="13.5" thickBot="1" x14ac:dyDescent="0.25"/>
    <row r="18" spans="2:9" ht="42" customHeight="1" thickBot="1" x14ac:dyDescent="0.25">
      <c r="B18" s="416" t="s">
        <v>40</v>
      </c>
      <c r="C18" s="417"/>
      <c r="D18" s="418"/>
    </row>
    <row r="19" spans="2:9" ht="25.5" x14ac:dyDescent="0.2">
      <c r="B19" s="9" t="s">
        <v>30</v>
      </c>
      <c r="C19" s="9" t="s">
        <v>42</v>
      </c>
      <c r="D19" s="9" t="s">
        <v>43</v>
      </c>
    </row>
    <row r="20" spans="2:9" x14ac:dyDescent="0.2">
      <c r="B20" s="4" t="s">
        <v>41</v>
      </c>
      <c r="C20" s="5">
        <v>0.5</v>
      </c>
      <c r="D20" s="5">
        <v>1</v>
      </c>
    </row>
    <row r="23" spans="2:9" x14ac:dyDescent="0.2">
      <c r="I23" s="11" t="s">
        <v>44</v>
      </c>
    </row>
    <row r="24" spans="2:9" x14ac:dyDescent="0.2">
      <c r="B24" s="10">
        <v>0.84</v>
      </c>
      <c r="C24" s="10">
        <v>0.92</v>
      </c>
      <c r="D24" s="10">
        <v>0.5</v>
      </c>
      <c r="I24" s="11" t="s">
        <v>46</v>
      </c>
    </row>
    <row r="25" spans="2:9" x14ac:dyDescent="0.2">
      <c r="B25" s="10">
        <v>0.92</v>
      </c>
      <c r="C25" s="10">
        <v>1</v>
      </c>
      <c r="D25" s="10">
        <v>1</v>
      </c>
      <c r="I25" s="11" t="s">
        <v>45</v>
      </c>
    </row>
    <row r="26" spans="2:9" x14ac:dyDescent="0.2">
      <c r="B26" s="10">
        <v>1</v>
      </c>
      <c r="C26" s="10">
        <v>1.08</v>
      </c>
      <c r="D26" s="10"/>
      <c r="I26" s="11" t="s">
        <v>47</v>
      </c>
    </row>
    <row r="27" spans="2:9" x14ac:dyDescent="0.2">
      <c r="B27" s="10">
        <v>1.08</v>
      </c>
      <c r="C27" s="10"/>
      <c r="D27" s="10"/>
    </row>
    <row r="28" spans="2:9" x14ac:dyDescent="0.2">
      <c r="B28" s="10"/>
      <c r="C28" s="10"/>
      <c r="D28" s="10"/>
    </row>
    <row r="30" spans="2:9" ht="13.5" thickBot="1" x14ac:dyDescent="0.25"/>
    <row r="31" spans="2:9" ht="13.5" thickBot="1" x14ac:dyDescent="0.25">
      <c r="B31" s="404" t="e">
        <f>#REF!</f>
        <v>#REF!</v>
      </c>
      <c r="C31" s="405"/>
      <c r="D31" s="406"/>
    </row>
    <row r="32" spans="2:9" ht="13.5" thickBot="1" x14ac:dyDescent="0.25">
      <c r="B32" s="15" t="s">
        <v>50</v>
      </c>
      <c r="C32" s="16" t="s">
        <v>48</v>
      </c>
      <c r="D32" s="17" t="s">
        <v>49</v>
      </c>
    </row>
    <row r="33" spans="2:4" x14ac:dyDescent="0.2">
      <c r="B33" s="14" t="e">
        <f>(#REF!*0.48)</f>
        <v>#REF!</v>
      </c>
      <c r="C33" s="14" t="e">
        <f>B33*#REF!/100</f>
        <v>#REF!</v>
      </c>
      <c r="D33" s="14" t="e">
        <f>B33-C33</f>
        <v>#REF!</v>
      </c>
    </row>
    <row r="34" spans="2:4" x14ac:dyDescent="0.2">
      <c r="B34" s="14" t="e">
        <f>#REF!*0.2</f>
        <v>#REF!</v>
      </c>
      <c r="C34" s="12" t="e">
        <f>B34*#REF!/100</f>
        <v>#REF!</v>
      </c>
      <c r="D34" s="12" t="e">
        <f t="shared" ref="D34:D36" si="0">B34-C34</f>
        <v>#REF!</v>
      </c>
    </row>
    <row r="35" spans="2:4" x14ac:dyDescent="0.2">
      <c r="B35" s="14" t="e">
        <f>#REF!*0.2</f>
        <v>#REF!</v>
      </c>
      <c r="C35" s="12" t="e">
        <f>B35*#REF!/100</f>
        <v>#REF!</v>
      </c>
      <c r="D35" s="12" t="e">
        <f t="shared" si="0"/>
        <v>#REF!</v>
      </c>
    </row>
    <row r="36" spans="2:4" ht="13.5" thickBot="1" x14ac:dyDescent="0.25">
      <c r="B36" s="19" t="e">
        <f>#REF!*0.12</f>
        <v>#REF!</v>
      </c>
      <c r="C36" s="20" t="e">
        <f>B36*#REF!/100</f>
        <v>#REF!</v>
      </c>
      <c r="D36" s="20" t="e">
        <f t="shared" si="0"/>
        <v>#REF!</v>
      </c>
    </row>
    <row r="37" spans="2:4" ht="13.5" thickBot="1" x14ac:dyDescent="0.25">
      <c r="B37" s="21" t="e">
        <f>SUM(B33:B36)</f>
        <v>#REF!</v>
      </c>
      <c r="C37" s="22" t="e">
        <f>SUM(C33:C36)</f>
        <v>#REF!</v>
      </c>
      <c r="D37" s="23" t="e">
        <f>SUM(D33:D36)</f>
        <v>#REF!</v>
      </c>
    </row>
    <row r="38" spans="2:4" ht="13.5" thickBot="1" x14ac:dyDescent="0.25">
      <c r="B38" s="24"/>
      <c r="C38" s="26" t="e">
        <f>C37/100</f>
        <v>#REF!</v>
      </c>
      <c r="D38" s="25"/>
    </row>
    <row r="39" spans="2:4" x14ac:dyDescent="0.2">
      <c r="C39" s="13"/>
    </row>
    <row r="40" spans="2:4" ht="13.5" thickBot="1" x14ac:dyDescent="0.25"/>
    <row r="41" spans="2:4" ht="13.5" thickBot="1" x14ac:dyDescent="0.25">
      <c r="B41" s="404" t="e">
        <f>#REF!</f>
        <v>#REF!</v>
      </c>
      <c r="C41" s="405"/>
      <c r="D41" s="406"/>
    </row>
    <row r="42" spans="2:4" ht="13.5" thickBot="1" x14ac:dyDescent="0.25">
      <c r="B42" s="15" t="s">
        <v>50</v>
      </c>
      <c r="C42" s="16" t="s">
        <v>48</v>
      </c>
      <c r="D42" s="17" t="s">
        <v>49</v>
      </c>
    </row>
    <row r="43" spans="2:4" x14ac:dyDescent="0.2">
      <c r="B43" s="14" t="e">
        <f>#REF!*0.48</f>
        <v>#REF!</v>
      </c>
      <c r="C43" s="14" t="e">
        <f>B43*#REF!/100</f>
        <v>#REF!</v>
      </c>
      <c r="D43" s="14" t="e">
        <f>B43-C43</f>
        <v>#REF!</v>
      </c>
    </row>
    <row r="44" spans="2:4" x14ac:dyDescent="0.2">
      <c r="B44" s="14" t="e">
        <f>#REF!*0.2</f>
        <v>#REF!</v>
      </c>
      <c r="C44" s="12" t="e">
        <f>B44*#REF!/100</f>
        <v>#REF!</v>
      </c>
      <c r="D44" s="12" t="e">
        <f t="shared" ref="D44:D46" si="1">B44-C44</f>
        <v>#REF!</v>
      </c>
    </row>
    <row r="45" spans="2:4" x14ac:dyDescent="0.2">
      <c r="B45" s="14" t="e">
        <f>#REF!*0.2</f>
        <v>#REF!</v>
      </c>
      <c r="C45" s="12" t="e">
        <f>B45*#REF!/100</f>
        <v>#REF!</v>
      </c>
      <c r="D45" s="12" t="e">
        <f t="shared" si="1"/>
        <v>#REF!</v>
      </c>
    </row>
    <row r="46" spans="2:4" ht="13.5" thickBot="1" x14ac:dyDescent="0.25">
      <c r="B46" s="19" t="e">
        <f>#REF!*0.12</f>
        <v>#REF!</v>
      </c>
      <c r="C46" s="20" t="e">
        <f>B46*#REF!/100</f>
        <v>#REF!</v>
      </c>
      <c r="D46" s="20" t="e">
        <f t="shared" si="1"/>
        <v>#REF!</v>
      </c>
    </row>
    <row r="47" spans="2:4" ht="13.5" thickBot="1" x14ac:dyDescent="0.25">
      <c r="B47" s="21" t="e">
        <f>SUM(B43:B46)</f>
        <v>#REF!</v>
      </c>
      <c r="C47" s="22" t="e">
        <f>SUM(C43:C46)</f>
        <v>#REF!</v>
      </c>
      <c r="D47" s="23" t="e">
        <f>SUM(D43:D46)</f>
        <v>#REF!</v>
      </c>
    </row>
    <row r="48" spans="2:4" ht="13.5" thickBot="1" x14ac:dyDescent="0.25">
      <c r="B48" s="24"/>
      <c r="C48" s="26" t="e">
        <f>C47/100</f>
        <v>#REF!</v>
      </c>
      <c r="D48" s="25"/>
    </row>
    <row r="52" spans="2:12" ht="13.5" thickBot="1" x14ac:dyDescent="0.25"/>
    <row r="53" spans="2:12" ht="15.75" x14ac:dyDescent="0.2">
      <c r="B53" s="56" t="s">
        <v>54</v>
      </c>
      <c r="C53" s="18"/>
      <c r="D53" s="18"/>
      <c r="E53" s="18"/>
      <c r="F53" s="18"/>
      <c r="H53" s="27"/>
      <c r="J53" s="27"/>
      <c r="L53" s="27"/>
    </row>
    <row r="54" spans="2:12" ht="13.5" thickBot="1" x14ac:dyDescent="0.25">
      <c r="B54" s="57">
        <v>0</v>
      </c>
    </row>
    <row r="55" spans="2:12" x14ac:dyDescent="0.2">
      <c r="B55" t="s">
        <v>406</v>
      </c>
    </row>
    <row r="56" spans="2:12" x14ac:dyDescent="0.2">
      <c r="B56" t="s">
        <v>405</v>
      </c>
    </row>
    <row r="57" spans="2:12" x14ac:dyDescent="0.2">
      <c r="B57" s="68" t="s">
        <v>209</v>
      </c>
    </row>
    <row r="58" spans="2:12" ht="15.75" x14ac:dyDescent="0.2">
      <c r="B58" s="37" t="s">
        <v>210</v>
      </c>
    </row>
    <row r="59" spans="2:12" ht="15.75" x14ac:dyDescent="0.2">
      <c r="B59" s="37" t="s">
        <v>397</v>
      </c>
    </row>
    <row r="60" spans="2:12" x14ac:dyDescent="0.2">
      <c r="B60" s="68" t="s">
        <v>51</v>
      </c>
    </row>
    <row r="61" spans="2:12" x14ac:dyDescent="0.2">
      <c r="B61" s="68" t="s">
        <v>211</v>
      </c>
    </row>
    <row r="62" spans="2:12" x14ac:dyDescent="0.2">
      <c r="B62" s="68" t="s">
        <v>212</v>
      </c>
    </row>
    <row r="63" spans="2:12" x14ac:dyDescent="0.2">
      <c r="B63" s="68" t="s">
        <v>213</v>
      </c>
    </row>
    <row r="64" spans="2:12" x14ac:dyDescent="0.2">
      <c r="B64" s="68" t="s">
        <v>214</v>
      </c>
    </row>
    <row r="65" spans="1:3" x14ac:dyDescent="0.2">
      <c r="B65" s="68" t="s">
        <v>215</v>
      </c>
    </row>
    <row r="67" spans="1:3" x14ac:dyDescent="0.2">
      <c r="A67" s="407" t="s">
        <v>246</v>
      </c>
      <c r="B67" s="408"/>
      <c r="C67" s="409"/>
    </row>
    <row r="68" spans="1:3" x14ac:dyDescent="0.2">
      <c r="A68" s="400" t="s">
        <v>236</v>
      </c>
      <c r="B68" s="121" t="s">
        <v>217</v>
      </c>
      <c r="C68" s="122"/>
    </row>
    <row r="69" spans="1:3" x14ac:dyDescent="0.2">
      <c r="A69" s="400"/>
      <c r="B69" s="121" t="s">
        <v>218</v>
      </c>
      <c r="C69" s="122"/>
    </row>
    <row r="70" spans="1:3" x14ac:dyDescent="0.2">
      <c r="A70" s="400"/>
      <c r="B70" s="121" t="s">
        <v>219</v>
      </c>
      <c r="C70" s="122"/>
    </row>
    <row r="71" spans="1:3" x14ac:dyDescent="0.2">
      <c r="A71" s="400" t="s">
        <v>237</v>
      </c>
      <c r="B71" s="121" t="s">
        <v>135</v>
      </c>
      <c r="C71" s="122"/>
    </row>
    <row r="72" spans="1:3" x14ac:dyDescent="0.2">
      <c r="A72" s="400"/>
      <c r="B72" s="121" t="s">
        <v>220</v>
      </c>
      <c r="C72" s="122"/>
    </row>
    <row r="73" spans="1:3" x14ac:dyDescent="0.2">
      <c r="A73" s="400" t="s">
        <v>238</v>
      </c>
      <c r="B73" s="121" t="s">
        <v>136</v>
      </c>
      <c r="C73" s="122"/>
    </row>
    <row r="74" spans="1:3" x14ac:dyDescent="0.2">
      <c r="A74" s="400"/>
      <c r="B74" s="121" t="s">
        <v>221</v>
      </c>
      <c r="C74" s="122"/>
    </row>
    <row r="75" spans="1:3" x14ac:dyDescent="0.2">
      <c r="A75" s="401" t="s">
        <v>239</v>
      </c>
      <c r="B75" s="121" t="s">
        <v>222</v>
      </c>
      <c r="C75" s="122"/>
    </row>
    <row r="76" spans="1:3" x14ac:dyDescent="0.2">
      <c r="A76" s="402"/>
      <c r="B76" s="121" t="s">
        <v>223</v>
      </c>
      <c r="C76" s="122"/>
    </row>
    <row r="77" spans="1:3" x14ac:dyDescent="0.2">
      <c r="A77" s="403"/>
      <c r="B77" s="121" t="s">
        <v>398</v>
      </c>
      <c r="C77" s="122"/>
    </row>
    <row r="78" spans="1:3" x14ac:dyDescent="0.2">
      <c r="A78" s="400" t="s">
        <v>240</v>
      </c>
      <c r="B78" s="121" t="s">
        <v>224</v>
      </c>
      <c r="C78" s="122"/>
    </row>
    <row r="79" spans="1:3" x14ac:dyDescent="0.2">
      <c r="A79" s="400"/>
      <c r="B79" s="121" t="s">
        <v>225</v>
      </c>
      <c r="C79" s="122"/>
    </row>
    <row r="80" spans="1:3" x14ac:dyDescent="0.2">
      <c r="A80" s="400"/>
      <c r="B80" s="121" t="s">
        <v>226</v>
      </c>
      <c r="C80" s="122"/>
    </row>
    <row r="81" spans="1:3" x14ac:dyDescent="0.2">
      <c r="A81" s="400" t="s">
        <v>241</v>
      </c>
      <c r="B81" s="121" t="s">
        <v>227</v>
      </c>
      <c r="C81" s="122"/>
    </row>
    <row r="82" spans="1:3" x14ac:dyDescent="0.2">
      <c r="A82" s="400"/>
      <c r="B82" s="121" t="s">
        <v>218</v>
      </c>
      <c r="C82" s="122"/>
    </row>
    <row r="83" spans="1:3" x14ac:dyDescent="0.2">
      <c r="A83" s="400"/>
      <c r="B83" s="121" t="s">
        <v>219</v>
      </c>
      <c r="C83" s="122"/>
    </row>
    <row r="84" spans="1:3" x14ac:dyDescent="0.2">
      <c r="A84" s="400" t="s">
        <v>248</v>
      </c>
      <c r="B84" s="121" t="s">
        <v>251</v>
      </c>
      <c r="C84" s="122"/>
    </row>
    <row r="85" spans="1:3" x14ac:dyDescent="0.2">
      <c r="A85" s="400"/>
      <c r="B85" s="121" t="s">
        <v>249</v>
      </c>
      <c r="C85" s="122"/>
    </row>
    <row r="86" spans="1:3" x14ac:dyDescent="0.2">
      <c r="A86" s="400"/>
      <c r="B86" s="121" t="s">
        <v>250</v>
      </c>
      <c r="C86" s="122"/>
    </row>
    <row r="87" spans="1:3" x14ac:dyDescent="0.2">
      <c r="A87" s="400" t="s">
        <v>242</v>
      </c>
      <c r="B87" s="121" t="s">
        <v>228</v>
      </c>
      <c r="C87" s="122"/>
    </row>
    <row r="88" spans="1:3" x14ac:dyDescent="0.2">
      <c r="A88" s="400"/>
      <c r="B88" s="121" t="s">
        <v>230</v>
      </c>
      <c r="C88" s="122"/>
    </row>
    <row r="89" spans="1:3" x14ac:dyDescent="0.2">
      <c r="A89" s="400"/>
      <c r="B89" s="121" t="s">
        <v>229</v>
      </c>
      <c r="C89" s="122"/>
    </row>
    <row r="90" spans="1:3" x14ac:dyDescent="0.2">
      <c r="A90" s="419" t="s">
        <v>252</v>
      </c>
      <c r="B90" s="121"/>
      <c r="C90" s="122"/>
    </row>
    <row r="91" spans="1:3" x14ac:dyDescent="0.2">
      <c r="A91" s="400"/>
      <c r="B91" s="122"/>
      <c r="C91" s="122"/>
    </row>
    <row r="92" spans="1:3" x14ac:dyDescent="0.2">
      <c r="A92" s="400"/>
      <c r="B92" s="122"/>
      <c r="C92" s="122"/>
    </row>
    <row r="93" spans="1:3" x14ac:dyDescent="0.2">
      <c r="A93" s="400" t="s">
        <v>243</v>
      </c>
      <c r="B93" s="122" t="s">
        <v>231</v>
      </c>
      <c r="C93" s="122"/>
    </row>
    <row r="94" spans="1:3" x14ac:dyDescent="0.2">
      <c r="A94" s="400"/>
      <c r="B94" s="122" t="s">
        <v>218</v>
      </c>
      <c r="C94" s="122"/>
    </row>
    <row r="95" spans="1:3" x14ac:dyDescent="0.2">
      <c r="A95" s="400"/>
      <c r="B95" s="122" t="s">
        <v>232</v>
      </c>
      <c r="C95" s="122"/>
    </row>
    <row r="96" spans="1:3" x14ac:dyDescent="0.2">
      <c r="A96" s="400" t="s">
        <v>244</v>
      </c>
      <c r="B96" s="122" t="s">
        <v>233</v>
      </c>
      <c r="C96" s="122"/>
    </row>
    <row r="97" spans="1:8" x14ac:dyDescent="0.2">
      <c r="A97" s="400"/>
      <c r="B97" s="122" t="s">
        <v>234</v>
      </c>
      <c r="C97" s="122"/>
    </row>
    <row r="98" spans="1:8" x14ac:dyDescent="0.2">
      <c r="A98" s="400" t="s">
        <v>245</v>
      </c>
      <c r="B98" s="122" t="s">
        <v>235</v>
      </c>
      <c r="C98" s="122"/>
    </row>
    <row r="99" spans="1:8" x14ac:dyDescent="0.2">
      <c r="A99" s="400"/>
      <c r="B99" s="122" t="s">
        <v>52</v>
      </c>
      <c r="C99" s="122"/>
    </row>
    <row r="102" spans="1:8" x14ac:dyDescent="0.2">
      <c r="A102" t="s">
        <v>67</v>
      </c>
      <c r="E102" s="166" t="s">
        <v>401</v>
      </c>
      <c r="F102" s="166" t="s">
        <v>402</v>
      </c>
      <c r="G102" s="166" t="s">
        <v>403</v>
      </c>
      <c r="H102" s="166" t="s">
        <v>404</v>
      </c>
    </row>
    <row r="103" spans="1:8" ht="15.75" x14ac:dyDescent="0.2">
      <c r="A103" s="149">
        <v>10000</v>
      </c>
      <c r="B103" s="150" t="e">
        <f>A103*#REF!</f>
        <v>#REF!</v>
      </c>
      <c r="C103" s="422" t="s">
        <v>4</v>
      </c>
      <c r="D103" s="423"/>
      <c r="E103" s="163" t="b">
        <v>1</v>
      </c>
      <c r="F103" s="163" t="b">
        <v>0</v>
      </c>
      <c r="G103" s="163" t="b">
        <v>1</v>
      </c>
      <c r="H103" s="163" t="b">
        <v>1</v>
      </c>
    </row>
    <row r="104" spans="1:8" ht="15.75" x14ac:dyDescent="0.2">
      <c r="A104" s="149"/>
      <c r="B104" s="150"/>
      <c r="C104" s="422" t="s">
        <v>5</v>
      </c>
      <c r="D104" s="423"/>
      <c r="E104" s="163"/>
      <c r="F104" s="163"/>
      <c r="G104" s="163"/>
      <c r="H104" s="163"/>
    </row>
    <row r="105" spans="1:8" ht="15.75" x14ac:dyDescent="0.2">
      <c r="A105" s="149">
        <v>800</v>
      </c>
      <c r="B105" s="150" t="e">
        <f>A105*#REF!</f>
        <v>#REF!</v>
      </c>
      <c r="C105" s="424" t="s">
        <v>7</v>
      </c>
      <c r="D105" s="425"/>
      <c r="E105" s="163" t="b">
        <v>1</v>
      </c>
      <c r="F105" s="163" t="b">
        <v>0</v>
      </c>
      <c r="G105" s="163" t="b">
        <v>1</v>
      </c>
      <c r="H105" s="163" t="b">
        <v>1</v>
      </c>
    </row>
    <row r="106" spans="1:8" ht="15.75" x14ac:dyDescent="0.2">
      <c r="A106" s="149">
        <v>300</v>
      </c>
      <c r="B106" s="150" t="e">
        <f>A106*#REF!</f>
        <v>#REF!</v>
      </c>
      <c r="C106" s="424" t="s">
        <v>8</v>
      </c>
      <c r="D106" s="425"/>
      <c r="E106" s="163" t="b">
        <v>1</v>
      </c>
      <c r="F106" s="163" t="b">
        <v>0</v>
      </c>
      <c r="G106" s="163" t="b">
        <v>0</v>
      </c>
      <c r="H106" s="163" t="b">
        <v>0</v>
      </c>
    </row>
    <row r="107" spans="1:8" ht="15.75" x14ac:dyDescent="0.25">
      <c r="A107" s="149"/>
      <c r="B107" s="150"/>
      <c r="C107" s="420" t="s">
        <v>6</v>
      </c>
      <c r="D107" s="421"/>
      <c r="E107" s="163"/>
      <c r="F107" s="163"/>
      <c r="G107" s="163"/>
      <c r="H107" s="163"/>
    </row>
    <row r="108" spans="1:8" ht="15.75" x14ac:dyDescent="0.25">
      <c r="A108" s="149">
        <v>2000</v>
      </c>
      <c r="B108" s="150" t="e">
        <f>A108*#REF!</f>
        <v>#REF!</v>
      </c>
      <c r="C108" s="426" t="s">
        <v>9</v>
      </c>
      <c r="D108" s="427"/>
      <c r="E108" s="163" t="b">
        <v>1</v>
      </c>
      <c r="F108" s="163" t="b">
        <v>0</v>
      </c>
      <c r="G108" s="163" t="b">
        <v>1</v>
      </c>
      <c r="H108" s="163" t="b">
        <v>1</v>
      </c>
    </row>
    <row r="109" spans="1:8" ht="15.75" x14ac:dyDescent="0.25">
      <c r="A109" s="149">
        <v>800</v>
      </c>
      <c r="B109" s="150" t="e">
        <f>A109*#REF!</f>
        <v>#REF!</v>
      </c>
      <c r="C109" s="426" t="s">
        <v>10</v>
      </c>
      <c r="D109" s="427"/>
      <c r="E109" s="163" t="b">
        <v>1</v>
      </c>
      <c r="F109" s="163" t="b">
        <v>0</v>
      </c>
      <c r="G109" s="163" t="b">
        <v>0</v>
      </c>
      <c r="H109" s="163" t="b">
        <v>0</v>
      </c>
    </row>
    <row r="110" spans="1:8" ht="15.75" x14ac:dyDescent="0.25">
      <c r="A110" s="149">
        <v>500</v>
      </c>
      <c r="B110" s="150" t="e">
        <f>A110*#REF!</f>
        <v>#REF!</v>
      </c>
      <c r="C110" s="420" t="s">
        <v>11</v>
      </c>
      <c r="D110" s="421"/>
      <c r="E110" s="163" t="b">
        <v>1</v>
      </c>
      <c r="F110" s="163" t="b">
        <v>0</v>
      </c>
      <c r="G110" s="163" t="b">
        <v>1</v>
      </c>
      <c r="H110" s="163" t="b">
        <v>1</v>
      </c>
    </row>
    <row r="111" spans="1:8" ht="15.75" x14ac:dyDescent="0.25">
      <c r="A111" s="149">
        <v>2500</v>
      </c>
      <c r="B111" s="150" t="e">
        <f>A111*#REF!</f>
        <v>#REF!</v>
      </c>
      <c r="C111" s="420" t="s">
        <v>12</v>
      </c>
      <c r="D111" s="421"/>
      <c r="E111" s="163" t="b">
        <v>1</v>
      </c>
      <c r="F111" s="163" t="b">
        <v>0</v>
      </c>
      <c r="G111" s="163" t="b">
        <v>1</v>
      </c>
      <c r="H111" s="163" t="b">
        <v>1</v>
      </c>
    </row>
    <row r="112" spans="1:8" ht="16.5" thickBot="1" x14ac:dyDescent="0.3">
      <c r="A112" s="149"/>
      <c r="B112" s="150" t="e">
        <f>A112*#REF!</f>
        <v>#REF!</v>
      </c>
      <c r="C112" s="420" t="s">
        <v>13</v>
      </c>
      <c r="D112" s="421"/>
      <c r="E112" s="167" t="b">
        <v>0</v>
      </c>
      <c r="F112" s="167" t="b">
        <v>0</v>
      </c>
      <c r="G112" s="167" t="b">
        <v>0</v>
      </c>
      <c r="H112" s="167" t="b">
        <v>0</v>
      </c>
    </row>
    <row r="113" spans="5:8" ht="20.25" customHeight="1" thickBot="1" x14ac:dyDescent="0.25">
      <c r="E113" s="168">
        <f>SUM(IF(E103=TRUE,A103,0)+IF(E105=TRUE,A105,0)+IF(E106=TRUE,A106,0)+IF(E108=TRUE,A108,0)+IF(E109=TRUE,A109,0)+IF(E110=TRUE,A110,0)+IF(E111=TRUE,A111,0))</f>
        <v>16900</v>
      </c>
      <c r="F113" s="168">
        <f>SUM(IF(F103=TRUE,A103,0)+IF(F105=TRUE,A105,0)+IF(F106=TRUE,A106,0)+IF(F108=TRUE,A108,0)+IF(F109=TRUE,A109,0)+IF(F110=TRUE,A110,0)+IF(F111=TRUE,A111,0))</f>
        <v>0</v>
      </c>
      <c r="G113" s="168">
        <f>SUM(IF(G103=TRUE,List1!A103,0)+IF(G105=TRUE,List1!A105,0)+IF(G106=TRUE,List1!A106,0)+IF(G108=TRUE,List1!A108,0)+IF(G109=TRUE,List1!A109,0)+IF(G110=TRUE,List1!A110,0)+IF(G111=TRUE,List1!A111,0))</f>
        <v>15800</v>
      </c>
      <c r="H113" s="168">
        <f>SUM(IF(H103=TRUE,List1!A103,0)+IF(H105=TRUE,List1!A105,0)+IF(H106=TRUE,List1!A106,0)+IF(H108=TRUE,List1!A108,0)+IF(H109=TRUE,List1!A109,0)+IF(H110=TRUE,List1!A110,0)+IF(H111=TRUE,List1!A111,0))</f>
        <v>15800</v>
      </c>
    </row>
  </sheetData>
  <mergeCells count="30">
    <mergeCell ref="A93:A95"/>
    <mergeCell ref="A96:A97"/>
    <mergeCell ref="A84:A86"/>
    <mergeCell ref="A90:A92"/>
    <mergeCell ref="C112:D11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A98:A99"/>
    <mergeCell ref="B2:F2"/>
    <mergeCell ref="B6:E6"/>
    <mergeCell ref="B10:E10"/>
    <mergeCell ref="B14:E14"/>
    <mergeCell ref="B18:D18"/>
    <mergeCell ref="A78:A80"/>
    <mergeCell ref="A81:A83"/>
    <mergeCell ref="A87:A89"/>
    <mergeCell ref="A75:A77"/>
    <mergeCell ref="B31:D31"/>
    <mergeCell ref="B41:D41"/>
    <mergeCell ref="A67:C67"/>
    <mergeCell ref="A68:A70"/>
    <mergeCell ref="A71:A72"/>
    <mergeCell ref="A73:A7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TABLICA _ ZGRADE</vt:lpstr>
      <vt:lpstr>ETALON</vt:lpstr>
      <vt:lpstr>KOEFICIJENTI</vt:lpstr>
      <vt:lpstr>KOEF PRIHOD</vt:lpstr>
      <vt:lpstr>HNB</vt:lpstr>
      <vt:lpstr>List1</vt:lpstr>
      <vt:lpstr>List2</vt:lpstr>
      <vt:lpstr>'TABLICA _ ZGRADE'!Podrucje_ispisa</vt:lpstr>
    </vt:vector>
  </TitlesOfParts>
  <Company>PBZ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Tonkovic</dc:creator>
  <cp:lastModifiedBy>Saša Oluić</cp:lastModifiedBy>
  <cp:lastPrinted>2019-03-02T09:37:46Z</cp:lastPrinted>
  <dcterms:created xsi:type="dcterms:W3CDTF">2005-01-15T13:06:48Z</dcterms:created>
  <dcterms:modified xsi:type="dcterms:W3CDTF">2019-03-28T07:46:10Z</dcterms:modified>
</cp:coreProperties>
</file>